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sigs" ContentType="application/vnd.openxmlformats-package.digital-signature-origin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2.xml" ContentType="application/vnd.openxmlformats-officedocument.spreadsheetml.comment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digital-signature/origin" Target="_xmlsignatures/origin.sigs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LUU KY-GIAM SAT\1.KHACH HANG\VNDBF - QUY DAU TU TRAI PHIEU VND - 12388789 - BIDB536666\4. BAO CAO DINH KY\2026\3. BC TUẦN\"/>
    </mc:Choice>
  </mc:AlternateContent>
  <bookViews>
    <workbookView xWindow="0" yWindow="0" windowWidth="19440" windowHeight="10605" activeTab="1"/>
  </bookViews>
  <sheets>
    <sheet name="Tong quan" sheetId="1" r:id="rId1"/>
    <sheet name="QuyDinhGia_Khac" sheetId="3" r:id="rId2"/>
    <sheet name="QuyDinhGia_HangNgay" sheetId="2" r:id="rId3"/>
    <sheet name="PhanHoiNHGS_06281" sheetId="4" r:id="rId4"/>
    <sheet name="SheetHidden" sheetId="5" state="hidden" r:id="rId5"/>
  </sheets>
  <calcPr calcId="162913"/>
</workbook>
</file>

<file path=xl/calcChain.xml><?xml version="1.0" encoding="utf-8"?>
<calcChain xmlns="http://schemas.openxmlformats.org/spreadsheetml/2006/main">
  <c r="C12" i="3" l="1"/>
  <c r="A8" i="1"/>
  <c r="C6" i="3" l="1"/>
  <c r="C15" i="3" s="1"/>
  <c r="C4" i="3" l="1"/>
  <c r="C11" i="3" s="1"/>
  <c r="D3" i="1" l="1"/>
  <c r="C1" i="3" l="1"/>
  <c r="A43" i="5"/>
  <c r="A35" i="5"/>
  <c r="A1" i="5"/>
  <c r="A2" i="5"/>
  <c r="A3" i="5"/>
  <c r="A4" i="5"/>
  <c r="A5" i="5"/>
  <c r="A6" i="5"/>
  <c r="A7" i="5"/>
  <c r="A8" i="5"/>
  <c r="A9" i="5"/>
  <c r="A10" i="5"/>
  <c r="A11" i="5"/>
  <c r="A12" i="5"/>
  <c r="A13" i="5"/>
  <c r="A14" i="5"/>
  <c r="A15" i="5"/>
  <c r="A16" i="5"/>
  <c r="A17" i="5"/>
  <c r="A18" i="5"/>
  <c r="A19" i="5"/>
  <c r="A20" i="5"/>
  <c r="A22" i="5"/>
  <c r="A23" i="5"/>
  <c r="A24" i="5"/>
  <c r="A26" i="5"/>
  <c r="A27" i="5"/>
  <c r="A28" i="5"/>
  <c r="A29" i="5"/>
  <c r="A30" i="5"/>
  <c r="A31" i="5"/>
  <c r="A32" i="5"/>
  <c r="A33" i="5"/>
  <c r="A34" i="5"/>
  <c r="A36" i="5"/>
  <c r="A38" i="5"/>
  <c r="A39" i="5"/>
  <c r="A40" i="5"/>
  <c r="A41" i="5"/>
  <c r="A42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21" i="5"/>
  <c r="A25" i="5"/>
  <c r="A37" i="5"/>
</calcChain>
</file>

<file path=xl/comments1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1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0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1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2.xml><?xml version="1.0" encoding="utf-8"?>
<comments xmlns="http://schemas.openxmlformats.org/spreadsheetml/2006/main">
  <authors>
    <author/>
  </authors>
  <commentList>
    <comment ref="C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2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3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4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5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6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7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8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C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  <comment ref="D9" authorId="0" shapeId="0">
      <text>
        <r>
          <rPr>
            <sz val="10"/>
            <rFont val="Arial"/>
            <family val="2"/>
          </rPr>
          <t>Ô chỉ tiêu có định dạng số. Đơn vị tính x 1 (hoặc %)</t>
        </r>
      </text>
    </comment>
  </commentList>
</comments>
</file>

<file path=xl/comments3.xml><?xml version="1.0" encoding="utf-8"?>
<comments xmlns="http://schemas.openxmlformats.org/spreadsheetml/2006/main">
  <authors>
    <author/>
  </authors>
  <commentList>
    <comment ref="A3" authorId="0" shapeId="0">
      <text>
        <r>
          <rPr>
            <sz val="10"/>
            <rFont val="Arial"/>
            <family val="2"/>
          </rPr>
          <t>Ô chỉ tiêu có định dạng số. Đơn vị tính x 1 (hoặc %)
Dữ liệu động đầu vào hợp lệ khi chỉ được thêm dòng trên ô này.</t>
        </r>
      </text>
    </comment>
    <comment ref="B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  <comment ref="C3" authorId="0" shapeId="0">
      <text>
        <r>
          <rPr>
            <sz val="10"/>
            <rFont val="Arial"/>
            <family val="2"/>
          </rPr>
          <t>Ô chỉ tiêu có định dạng ký tự
Dữ liệu động đầu vào hợp lệ khi chỉ được thêm dòng trên ô này.</t>
        </r>
      </text>
    </comment>
  </commentList>
</comments>
</file>

<file path=xl/sharedStrings.xml><?xml version="1.0" encoding="utf-8"?>
<sst xmlns="http://schemas.openxmlformats.org/spreadsheetml/2006/main" count="168" uniqueCount="85">
  <si>
    <t>GIÁ TRỊ TÀI SẢN RÒNG CỦA QUỸ</t>
  </si>
  <si>
    <t xml:space="preserve"> </t>
  </si>
  <si>
    <t>Từ ngày:</t>
  </si>
  <si>
    <t>Tới ngày:</t>
  </si>
  <si>
    <t>Đơn vị tính: VNĐ</t>
  </si>
  <si>
    <t>Phụ lục XXIV- Thông tư 98/2020/TT-BTC</t>
  </si>
  <si>
    <t>STT</t>
  </si>
  <si>
    <t>Nội dung</t>
  </si>
  <si>
    <t>Tên sheet</t>
  </si>
  <si>
    <t>1</t>
  </si>
  <si>
    <t>Đối với quỹ định giá hàng ngày</t>
  </si>
  <si>
    <t>QuyDinhGia_HangNgay</t>
  </si>
  <si>
    <t>2</t>
  </si>
  <si>
    <t>Đối với các quỹ theo kỳ định giá khác/báo cáo thay đổi giá trị tài sản ròng tuần</t>
  </si>
  <si>
    <t>QuyDinhGia_TheoTuan</t>
  </si>
  <si>
    <t>3</t>
  </si>
  <si>
    <t>Phản hồi của Ngân hàng giám sát</t>
  </si>
  <si>
    <t>PhanHoiNHGS_06281</t>
  </si>
  <si>
    <t>Ghi chú</t>
  </si>
  <si>
    <t>Không đổi tên sheet</t>
  </si>
  <si>
    <t>Những chỉ tiêu không có số liệu có thể không phải trình bày nhưng không được đánh lại “Mã chỉ tiêu”.</t>
  </si>
  <si>
    <t>Không thực hiện chỉnh sửa định dạng các ô chỉ tiêu trên file excel</t>
  </si>
  <si>
    <t>Đại diện có thẩm quyền của _x000D_
   ngân hàng giám sát</t>
  </si>
  <si>
    <t>(Tổng) Giám đốc Công ty quản lý quỹ</t>
  </si>
  <si>
    <t>(Ký, ghi rõ họ tên và đóng dấu)</t>
  </si>
  <si>
    <t>Chỉ tiêu</t>
  </si>
  <si>
    <t>Kỳ báo cáo</t>
  </si>
  <si>
    <t>Kỳ trước</t>
  </si>
  <si>
    <t>Giá trị tài sản ròng</t>
  </si>
  <si>
    <t>1.1</t>
  </si>
  <si>
    <t>của quỹ</t>
  </si>
  <si>
    <t>1.2</t>
  </si>
  <si>
    <t>của một lô chứng
  chỉ quỹ ETF</t>
  </si>
  <si>
    <t>1.3</t>
  </si>
  <si>
    <t>của một chứng chỉ quỹ</t>
  </si>
  <si>
    <t>Tỷ lệ sở hữu nước ngoài (không áp dụng đối với quỹ niêm yết)</t>
  </si>
  <si>
    <t>2.1</t>
  </si>
  <si>
    <t>Số lượng chứng chỉ quỹ</t>
  </si>
  <si>
    <t>2.2</t>
  </si>
  <si>
    <t>Tổng giá trị</t>
  </si>
  <si>
    <t>2.3</t>
  </si>
  <si>
    <t>Tỷ lệ sở hữu</t>
  </si>
  <si>
    <t>I</t>
  </si>
  <si>
    <t>Giá trị đầu kỳ</t>
  </si>
  <si>
    <t>của quỹ/công ty đầu tư chứng khoán</t>
  </si>
  <si>
    <t>của một lô chứng chỉ quỹ ETF</t>
  </si>
  <si>
    <t>của một chứng chỉ quỹ/cổ phiếu</t>
  </si>
  <si>
    <t>Giá trị cuối kỳ</t>
  </si>
  <si>
    <t>Thay đổi giá trị tài sản ròng trong kỳ, trong đó</t>
  </si>
  <si>
    <t>3.1</t>
  </si>
  <si>
    <t>Thay đổi do các hoạt động liên quan đến đầu tư vừa quỹ/công ty đầu tư chứng khoán trong kỳ</t>
  </si>
  <si>
    <t>3.2</t>
  </si>
  <si>
    <t>Thay đổi do mua lại, phát hành thêm CCQ trong kỳ</t>
  </si>
  <si>
    <t>3.3</t>
  </si>
  <si>
    <t>Thay đổi do việc phân phối thu nhập của quỹ/công ty đầu tư chứng khoán cho các nhà đầu tư trong kỳ</t>
  </si>
  <si>
    <t>4</t>
  </si>
  <si>
    <t>Thay đổi giá trị tài sản ròng trên một chứng chỉ quỹ/cổ phiếu so với kỳ trước</t>
  </si>
  <si>
    <t>5</t>
  </si>
  <si>
    <t>Giá trị tài sản ròng cao nhất/thấp nhất trong vòng 52 tuần gần nhất</t>
  </si>
  <si>
    <t>5.1</t>
  </si>
  <si>
    <t>Giá trị cao nhất</t>
  </si>
  <si>
    <t>5.2</t>
  </si>
  <si>
    <t>Giá trị thấp nhất</t>
  </si>
  <si>
    <t>6</t>
  </si>
  <si>
    <t>6.1</t>
  </si>
  <si>
    <t>6.2</t>
  </si>
  <si>
    <t>6.3</t>
  </si>
  <si>
    <t>II</t>
  </si>
  <si>
    <t>Giá trị thị trường (giá đóng cửa cuối phiên giao dịch trong ngày báo cáo) của một chứng chỉ quỹ/một cổ phiếu công ty đầu tư chứng khoán (áp dụng đối với quỹ/công ty đầu tư chứng khoán
  niêm yết)</t>
  </si>
  <si>
    <t>Thay đổi giá trị thị trường trong kỳ so với kỳ trước</t>
  </si>
  <si>
    <t>Chênh lệch giữa giá thị trường của một chứng chỉ quỹ/cổ phiếu công ty đầu tư chứng khoán và giá trị tài sản ròng trên một chứng chỉ quỹ/cổ phiếu công ty đầu tư chứng khoán (áp dụng đối với quỹ, công ty đầu tư chứng khoán niêm yết)</t>
  </si>
  <si>
    <t/>
  </si>
  <si>
    <t>4.1</t>
  </si>
  <si>
    <t>Chênh lệch tuyệt đối *</t>
  </si>
  <si>
    <t>4.2</t>
  </si>
  <si>
    <t>Chênh lệch tương đối (mức độ chiết khấu (-) /thặng dư (+))**</t>
  </si>
  <si>
    <t>Giá trị thị trường cao nhất/thấp nhất trong vòng 52 tuần gần nhất</t>
  </si>
  <si>
    <t>Lưu ý: * Được xác định bằng chênh lệch (Giá thị trường - giá trị tài sản ròng cùng thời điểm)</t>
  </si>
  <si>
    <t>** Được xác định bằng chênh lệch (Giá thị trường - Giá trị tài sản ròng cùng thời điểm)/Giá trị tài sản ròng</t>
  </si>
  <si>
    <t>Tham chiếu</t>
  </si>
  <si>
    <t>...</t>
  </si>
  <si>
    <t>Tên Ngân hàng giám sát: Ngân hàng TMCP Đầu tư và Phát triển Việt Nam - Chi nhánh Hà Thành</t>
  </si>
  <si>
    <t>Tên Quỹ: Quỹ Đầu tư Trái phiếu VND</t>
  </si>
  <si>
    <t>Tên Công ty quản lý quỹ: Công ty TNHH Quản lý Quỹ đầu tư IPA PARTNER</t>
  </si>
  <si>
    <t>Kỳ báo cáo 05/07/2026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</si>
</sst>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9">
    <numFmt numFmtId="41" formatCode="_-* #,##0_-;\-* #,##0_-;_-* &quot;-&quot;_-;_-@_-"/>
    <numFmt numFmtId="43" formatCode="_-* #,##0.00_-;\-* #,##0.00_-;_-* &quot;-&quot;??_-;_-@_-"/>
    <numFmt numFmtId="164" formatCode="&quot;$&quot;#,##0_);\(&quot;$&quot;#,##0\)"/>
    <numFmt numFmtId="165" formatCode="&quot;$&quot;#,##0_);[Red]\(&quot;$&quot;#,##0\)"/>
    <numFmt numFmtId="166" formatCode="_(&quot;$&quot;* #,##0_);_(&quot;$&quot;* \(#,##0\);_(&quot;$&quot;* &quot;-&quot;_);_(@_)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_(* #,##0_);_(* \(#,##0\);_(* &quot;-&quot;??_);_(@_)"/>
    <numFmt numFmtId="170" formatCode="&quot;\&quot;#,##0;[Red]&quot;\&quot;&quot;\&quot;\-#,##0"/>
    <numFmt numFmtId="171" formatCode="&quot;\&quot;#,##0.00;[Red]&quot;\&quot;\-#,##0.00"/>
    <numFmt numFmtId="172" formatCode="0.0"/>
    <numFmt numFmtId="173" formatCode="&quot;\&quot;#,##0;[Red]&quot;\&quot;\-#,##0"/>
    <numFmt numFmtId="174" formatCode="#,##0;[Red]&quot;-&quot;#,##0"/>
    <numFmt numFmtId="175" formatCode="0.000"/>
    <numFmt numFmtId="176" formatCode="#,##0.00;[Red]&quot;-&quot;#,##0.00"/>
    <numFmt numFmtId="177" formatCode="mmm"/>
    <numFmt numFmtId="178" formatCode="0.0%"/>
    <numFmt numFmtId="179" formatCode="[$-409]d\-mmm\-yy;@"/>
    <numFmt numFmtId="180" formatCode="#,##0;\(#,##0\)"/>
    <numFmt numFmtId="181" formatCode="_(* #.##0_);_(* \(#.##0\);_(* &quot;-&quot;_);_(@_)"/>
    <numFmt numFmtId="182" formatCode="_ &quot;R&quot;\ * #,##0_ ;_ &quot;R&quot;\ * \-#,##0_ ;_ &quot;R&quot;\ * &quot;-&quot;_ ;_ @_ "/>
    <numFmt numFmtId="183" formatCode="0.000%"/>
    <numFmt numFmtId="184" formatCode="\$#&quot;,&quot;##0\ ;\(\$#&quot;,&quot;##0\)"/>
    <numFmt numFmtId="185" formatCode="\t0.00%"/>
    <numFmt numFmtId="186" formatCode="_-* #,##0\ _D_M_-;\-* #,##0\ _D_M_-;_-* &quot;-&quot;\ _D_M_-;_-@_-"/>
    <numFmt numFmtId="187" formatCode="_-* #,##0.00\ _D_M_-;\-* #,##0.00\ _D_M_-;_-* &quot;-&quot;??\ _D_M_-;_-@_-"/>
    <numFmt numFmtId="188" formatCode="\t#\ ??/??"/>
    <numFmt numFmtId="189" formatCode="_-[$€-2]* #,##0.00_-;\-[$€-2]* #,##0.00_-;_-[$€-2]* &quot;-&quot;??_-"/>
    <numFmt numFmtId="190" formatCode="#,##0\ "/>
    <numFmt numFmtId="191" formatCode="#."/>
    <numFmt numFmtId="192" formatCode="#,###"/>
    <numFmt numFmtId="193" formatCode="_-&quot;$&quot;* #,##0_-;\-&quot;$&quot;* #,##0_-;_-&quot;$&quot;* &quot;-&quot;_-;_-@_-"/>
    <numFmt numFmtId="194" formatCode="_-&quot;$&quot;* #,##0.00_-;\-&quot;$&quot;* #,##0.00_-;_-&quot;$&quot;* &quot;-&quot;??_-;_-@_-"/>
    <numFmt numFmtId="195" formatCode="#,##0\ &quot;F&quot;;[Red]\-#,##0\ &quot;F&quot;"/>
    <numFmt numFmtId="196" formatCode="#,##0.000;[Red]#,##0.000"/>
    <numFmt numFmtId="197" formatCode="0.00_)"/>
    <numFmt numFmtId="198" formatCode="#,##0.0;[Red]#,##0.0"/>
    <numFmt numFmtId="199" formatCode="0%_);\(0%\)"/>
    <numFmt numFmtId="200" formatCode="d"/>
    <numFmt numFmtId="201" formatCode="#"/>
    <numFmt numFmtId="202" formatCode="&quot;¡Ì&quot;#,##0;[Red]\-&quot;¡Ì&quot;#,##0"/>
    <numFmt numFmtId="203" formatCode="#,##0.00\ &quot;F&quot;;[Red]\-#,##0.00\ &quot;F&quot;"/>
    <numFmt numFmtId="204" formatCode="_-* #,##0\ &quot;F&quot;_-;\-* #,##0\ &quot;F&quot;_-;_-* &quot;-&quot;\ &quot;F&quot;_-;_-@_-"/>
    <numFmt numFmtId="205" formatCode="#,##0.00\ &quot;F&quot;;\-#,##0.00\ &quot;F&quot;"/>
    <numFmt numFmtId="206" formatCode="_-* #,##0\ &quot;DM&quot;_-;\-* #,##0\ &quot;DM&quot;_-;_-* &quot;-&quot;\ &quot;DM&quot;_-;_-@_-"/>
    <numFmt numFmtId="207" formatCode="_-* #,##0.00\ &quot;DM&quot;_-;\-* #,##0.00\ &quot;DM&quot;_-;_-* &quot;-&quot;??\ &quot;DM&quot;_-;_-@_-"/>
    <numFmt numFmtId="208" formatCode="_ * #,##0.00_ ;_ * \-#,##0.00_ ;_ * &quot;-&quot;??_ ;_ @_ "/>
    <numFmt numFmtId="209" formatCode="_ * #,##0_ ;_ * \-#,##0_ ;_ * &quot;-&quot;_ ;_ @_ "/>
    <numFmt numFmtId="210" formatCode="#,##0\ &quot;$&quot;_);[Red]\(#,##0\ &quot;$&quot;\)"/>
  </numFmts>
  <fonts count="87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Times New Roman"/>
      <family val="1"/>
    </font>
    <font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i/>
      <sz val="12"/>
      <name val="Times New Roman"/>
      <family val="1"/>
    </font>
    <font>
      <b/>
      <sz val="12"/>
      <name val="Times New Roman"/>
      <family val="1"/>
    </font>
    <font>
      <b/>
      <sz val="12"/>
      <name val="Times New Roman"/>
      <family val="1"/>
    </font>
    <font>
      <sz val="11"/>
      <color theme="1"/>
      <name val="Times New Roman"/>
      <family val="2"/>
    </font>
    <font>
      <sz val="11"/>
      <name val="Times New Roman"/>
      <family val="1"/>
    </font>
    <font>
      <b/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.VnTime"/>
      <family val="2"/>
    </font>
    <font>
      <sz val="10"/>
      <name val="?? ??"/>
      <family val="1"/>
      <charset val="136"/>
    </font>
    <font>
      <sz val="14"/>
      <name val="??"/>
      <family val="3"/>
      <charset val="129"/>
    </font>
    <font>
      <sz val="9"/>
      <name val="Arial"/>
      <family val="2"/>
    </font>
    <font>
      <sz val="11"/>
      <name val="??"/>
      <family val="3"/>
      <charset val="129"/>
    </font>
    <font>
      <sz val="12"/>
      <name val="Courier"/>
      <family val="3"/>
    </font>
    <font>
      <sz val="10"/>
      <color indexed="8"/>
      <name val="Arial"/>
      <family val="2"/>
    </font>
    <font>
      <sz val="10"/>
      <name val=".VnTime"/>
      <family val="2"/>
    </font>
    <font>
      <sz val="10"/>
      <name val="Times New Roman"/>
      <family val="1"/>
    </font>
    <font>
      <sz val="12"/>
      <name val="¹UAAA¼"/>
      <family val="3"/>
      <charset val="129"/>
    </font>
    <font>
      <sz val="12"/>
      <name val="¹ÙÅÁÃ¼"/>
      <family val="1"/>
      <charset val="129"/>
    </font>
    <font>
      <sz val="8"/>
      <name val="Times New Roman"/>
      <family val="1"/>
    </font>
    <font>
      <sz val="11"/>
      <name val="µ¸¿ò"/>
      <charset val="129"/>
    </font>
    <font>
      <sz val="12"/>
      <name val="Helv"/>
      <family val="2"/>
    </font>
    <font>
      <b/>
      <sz val="10"/>
      <name val="Helv"/>
    </font>
    <font>
      <sz val="10"/>
      <name val="VNI-Aptima"/>
    </font>
    <font>
      <sz val="11"/>
      <name val="VnArial"/>
    </font>
    <font>
      <sz val="10"/>
      <name val="MS Serif"/>
      <family val="1"/>
    </font>
    <font>
      <sz val="10"/>
      <name val="Courier"/>
      <family val="3"/>
    </font>
    <font>
      <sz val="13"/>
      <name val=".VnTime"/>
      <family val="2"/>
    </font>
    <font>
      <sz val="10"/>
      <color indexed="16"/>
      <name val="MS Serif"/>
      <family val="1"/>
    </font>
    <font>
      <sz val="8"/>
      <name val="Arial"/>
      <family val="2"/>
    </font>
    <font>
      <b/>
      <sz val="12"/>
      <name val="Helv"/>
    </font>
    <font>
      <b/>
      <sz val="12"/>
      <name val="Arial"/>
      <family val="2"/>
    </font>
    <font>
      <b/>
      <sz val="10"/>
      <name val="Arial"/>
      <family val="2"/>
    </font>
    <font>
      <b/>
      <sz val="1"/>
      <color indexed="8"/>
      <name val="Courier"/>
      <family val="3"/>
    </font>
    <font>
      <sz val="12"/>
      <name val="VNI-Aptima"/>
    </font>
    <font>
      <b/>
      <sz val="11"/>
      <name val="Helv"/>
    </font>
    <font>
      <sz val="10"/>
      <name val=".VnAvant"/>
      <family val="2"/>
    </font>
    <font>
      <sz val="10"/>
      <name val="VNI-Times"/>
    </font>
    <font>
      <sz val="12"/>
      <name val="Arial"/>
      <family val="2"/>
    </font>
    <font>
      <sz val="7"/>
      <name val="Small Fonts"/>
      <family val="2"/>
    </font>
    <font>
      <b/>
      <sz val="12"/>
      <name val="VN-NTime"/>
    </font>
    <font>
      <b/>
      <i/>
      <sz val="16"/>
      <name val="Helv"/>
    </font>
    <font>
      <sz val="10"/>
      <name val="MS Sans Serif"/>
      <family val="2"/>
    </font>
    <font>
      <sz val="10"/>
      <name val="Tms Rmn"/>
      <family val="1"/>
    </font>
    <font>
      <sz val="11"/>
      <name val="3C_Times_T"/>
    </font>
    <font>
      <b/>
      <sz val="8"/>
      <color indexed="8"/>
      <name val="Helv"/>
      <family val="2"/>
    </font>
    <font>
      <b/>
      <sz val="13"/>
      <color indexed="8"/>
      <name val=".VnTimeH"/>
      <family val="2"/>
    </font>
    <font>
      <b/>
      <sz val="10"/>
      <color indexed="10"/>
      <name val="Arial"/>
      <family val="2"/>
    </font>
    <font>
      <b/>
      <sz val="12"/>
      <name val=".vntime"/>
      <family val="2"/>
    </font>
    <font>
      <b/>
      <sz val="10"/>
      <name val=".VnTime"/>
      <family val="2"/>
    </font>
    <font>
      <sz val="9"/>
      <name val=".VnTime"/>
      <family val="2"/>
    </font>
    <font>
      <sz val="22"/>
      <name val="ＭＳ 明朝"/>
      <family val="1"/>
      <charset val="128"/>
    </font>
    <font>
      <sz val="16"/>
      <name val="AngsanaUPC"/>
      <family val="3"/>
    </font>
    <font>
      <sz val="10"/>
      <name val=" "/>
      <family val="1"/>
      <charset val="136"/>
    </font>
    <font>
      <sz val="14"/>
      <name val="뼻뮝"/>
      <family val="3"/>
    </font>
    <font>
      <sz val="12"/>
      <color indexed="8"/>
      <name val="바탕체"/>
      <family val="1"/>
      <charset val="129"/>
    </font>
    <font>
      <sz val="12"/>
      <name val="뼻뮝"/>
      <family val="3"/>
    </font>
    <font>
      <sz val="12"/>
      <name val="바탕체"/>
      <family val="1"/>
    </font>
    <font>
      <sz val="10"/>
      <name val="굴림체"/>
      <family val="3"/>
    </font>
    <font>
      <sz val="14"/>
      <name val="ＭＳ 明朝"/>
      <family val="1"/>
      <charset val="128"/>
    </font>
    <font>
      <sz val="8.25"/>
      <name val="Microsoft Sans Serif"/>
      <family val="2"/>
    </font>
    <font>
      <sz val="11"/>
      <color theme="1"/>
      <name val="Calibri"/>
      <family val="2"/>
      <charset val="163"/>
      <scheme val="minor"/>
    </font>
    <font>
      <sz val="12"/>
      <color theme="1"/>
      <name val="Times New Roman"/>
      <family val="1"/>
    </font>
  </fonts>
  <fills count="4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7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12"/>
      </patternFill>
    </fill>
    <fill>
      <patternFill patternType="gray125">
        <fgColor indexed="35"/>
      </patternFill>
    </fill>
  </fills>
  <borders count="2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72">
    <xf numFmtId="0" fontId="0" fillId="0" borderId="0"/>
    <xf numFmtId="168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2" fillId="0" borderId="0" applyFont="0" applyFill="0" applyBorder="0" applyAlignment="0" applyProtection="0"/>
    <xf numFmtId="168" fontId="14" fillId="0" borderId="0" applyFont="0" applyFill="0" applyBorder="0" applyAlignment="0" applyProtection="0"/>
    <xf numFmtId="168" fontId="15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6" applyNumberFormat="0" applyAlignment="0" applyProtection="0"/>
    <xf numFmtId="0" fontId="24" fillId="8" borderId="7" applyNumberFormat="0" applyAlignment="0" applyProtection="0"/>
    <xf numFmtId="0" fontId="25" fillId="8" borderId="6" applyNumberFormat="0" applyAlignment="0" applyProtection="0"/>
    <xf numFmtId="0" fontId="26" fillId="0" borderId="8" applyNumberFormat="0" applyFill="0" applyAlignment="0" applyProtection="0"/>
    <xf numFmtId="0" fontId="27" fillId="9" borderId="9" applyNumberFormat="0" applyAlignment="0" applyProtection="0"/>
    <xf numFmtId="0" fontId="28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30" fillId="0" borderId="11" applyNumberFormat="0" applyFill="0" applyAlignment="0" applyProtection="0"/>
    <xf numFmtId="0" fontId="3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31" fillId="14" borderId="0" applyNumberFormat="0" applyBorder="0" applyAlignment="0" applyProtection="0"/>
    <xf numFmtId="0" fontId="3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31" fillId="18" borderId="0" applyNumberFormat="0" applyBorder="0" applyAlignment="0" applyProtection="0"/>
    <xf numFmtId="0" fontId="3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31" fillId="22" borderId="0" applyNumberFormat="0" applyBorder="0" applyAlignment="0" applyProtection="0"/>
    <xf numFmtId="0" fontId="3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31" fillId="26" borderId="0" applyNumberFormat="0" applyBorder="0" applyAlignment="0" applyProtection="0"/>
    <xf numFmtId="0" fontId="3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31" fillId="30" borderId="0" applyNumberFormat="0" applyBorder="0" applyAlignment="0" applyProtection="0"/>
    <xf numFmtId="0" fontId="3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31" fillId="34" borderId="0" applyNumberFormat="0" applyBorder="0" applyAlignment="0" applyProtection="0"/>
    <xf numFmtId="0" fontId="1" fillId="0" borderId="0"/>
    <xf numFmtId="0" fontId="1" fillId="0" borderId="0"/>
    <xf numFmtId="0" fontId="15" fillId="0" borderId="0"/>
    <xf numFmtId="168" fontId="3" fillId="0" borderId="0" applyFont="0" applyFill="0" applyBorder="0" applyAlignment="0" applyProtection="0"/>
    <xf numFmtId="0" fontId="1" fillId="0" borderId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9" fontId="15" fillId="0" borderId="0" applyFont="0" applyFill="0" applyBorder="0" applyAlignment="0" applyProtection="0"/>
    <xf numFmtId="0" fontId="3" fillId="0" borderId="0"/>
    <xf numFmtId="0" fontId="33" fillId="0" borderId="0" applyFont="0" applyFill="0" applyBorder="0" applyAlignment="0" applyProtection="0"/>
    <xf numFmtId="170" fontId="3" fillId="0" borderId="0" applyFont="0" applyFill="0" applyBorder="0" applyAlignment="0" applyProtection="0"/>
    <xf numFmtId="40" fontId="34" fillId="0" borderId="0" applyFont="0" applyFill="0" applyBorder="0" applyAlignment="0" applyProtection="0"/>
    <xf numFmtId="38" fontId="34" fillId="0" borderId="0" applyFont="0" applyFill="0" applyBorder="0" applyAlignment="0" applyProtection="0"/>
    <xf numFmtId="41" fontId="35" fillId="0" borderId="0" applyFont="0" applyFill="0" applyBorder="0" applyAlignment="0" applyProtection="0"/>
    <xf numFmtId="9" fontId="36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5" fillId="0" borderId="0">
      <alignment vertical="center"/>
    </xf>
    <xf numFmtId="0" fontId="38" fillId="0" borderId="0">
      <alignment vertical="top"/>
    </xf>
    <xf numFmtId="0" fontId="39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0"/>
    <xf numFmtId="0" fontId="32" fillId="0" borderId="0"/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1" fontId="42" fillId="0" borderId="0" applyFont="0" applyFill="0" applyBorder="0" applyAlignment="0" applyProtection="0"/>
    <xf numFmtId="172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3" fontId="42" fillId="0" borderId="0" applyFont="0" applyFill="0" applyBorder="0" applyAlignment="0" applyProtection="0"/>
    <xf numFmtId="0" fontId="43" fillId="0" borderId="0">
      <alignment horizontal="center" wrapText="1"/>
      <protection locked="0"/>
    </xf>
    <xf numFmtId="0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4" fontId="42" fillId="0" borderId="0" applyFont="0" applyFill="0" applyBorder="0" applyAlignment="0" applyProtection="0"/>
    <xf numFmtId="175" fontId="3" fillId="0" borderId="0" applyFont="0" applyFill="0" applyBorder="0" applyAlignment="0" applyProtection="0"/>
    <xf numFmtId="0" fontId="41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41" fillId="0" borderId="0"/>
    <xf numFmtId="0" fontId="44" fillId="0" borderId="0"/>
    <xf numFmtId="0" fontId="41" fillId="0" borderId="0"/>
    <xf numFmtId="37" fontId="45" fillId="0" borderId="0"/>
    <xf numFmtId="177" fontId="3" fillId="0" borderId="0" applyFill="0" applyBorder="0" applyAlignment="0"/>
    <xf numFmtId="0" fontId="46" fillId="0" borderId="0"/>
    <xf numFmtId="1" fontId="47" fillId="0" borderId="13" applyBorder="0"/>
    <xf numFmtId="168" fontId="1" fillId="0" borderId="0" applyFont="0" applyFill="0" applyBorder="0" applyAlignment="0" applyProtection="0"/>
    <xf numFmtId="169" fontId="15" fillId="0" borderId="0" applyFont="0" applyFill="0" applyBorder="0" applyAlignment="0" applyProtection="0"/>
    <xf numFmtId="169" fontId="15" fillId="0" borderId="0" applyFont="0" applyFill="0" applyBorder="0" applyAlignment="0" applyProtection="0"/>
    <xf numFmtId="168" fontId="3" fillId="0" borderId="0" applyFont="0" applyFill="0" applyBorder="0" applyAlignment="0" applyProtection="0"/>
    <xf numFmtId="170" fontId="3" fillId="0" borderId="0" applyFont="0" applyFill="0" applyBorder="0" applyAlignment="0" applyProtection="0"/>
    <xf numFmtId="178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79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8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79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70" fontId="3" fillId="0" borderId="0" quotePrefix="1" applyFont="0" applyFill="0" applyBorder="0" applyAlignment="0">
      <protection locked="0"/>
    </xf>
    <xf numFmtId="168" fontId="1" fillId="0" borderId="0" applyFont="0" applyFill="0" applyBorder="0" applyAlignment="0" applyProtection="0"/>
    <xf numFmtId="180" fontId="40" fillId="0" borderId="0"/>
    <xf numFmtId="181" fontId="48" fillId="0" borderId="0"/>
    <xf numFmtId="3" fontId="3" fillId="0" borderId="0" applyFont="0" applyFill="0" applyBorder="0" applyAlignment="0" applyProtection="0"/>
    <xf numFmtId="0" fontId="49" fillId="0" borderId="0" applyNumberFormat="0" applyAlignment="0">
      <alignment horizontal="left"/>
    </xf>
    <xf numFmtId="0" fontId="50" fillId="0" borderId="0" applyNumberFormat="0" applyAlignment="0"/>
    <xf numFmtId="182" fontId="51" fillId="0" borderId="0" applyFont="0" applyFill="0" applyBorder="0" applyAlignment="0" applyProtection="0"/>
    <xf numFmtId="0" fontId="3" fillId="0" borderId="0"/>
    <xf numFmtId="179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3" fontId="15" fillId="0" borderId="0" applyFont="0" applyFill="0" applyBorder="0" applyAlignment="0" applyProtection="0"/>
    <xf numFmtId="184" fontId="3" fillId="0" borderId="0" applyFont="0" applyFill="0" applyBorder="0" applyAlignment="0" applyProtection="0"/>
    <xf numFmtId="185" fontId="3" fillId="0" borderId="0"/>
    <xf numFmtId="0" fontId="3" fillId="0" borderId="0" applyFont="0" applyFill="0" applyBorder="0" applyAlignment="0" applyProtection="0"/>
    <xf numFmtId="186" fontId="3" fillId="0" borderId="0" applyFont="0" applyFill="0" applyBorder="0" applyAlignment="0" applyProtection="0"/>
    <xf numFmtId="187" fontId="3" fillId="0" borderId="0" applyFont="0" applyFill="0" applyBorder="0" applyAlignment="0" applyProtection="0"/>
    <xf numFmtId="188" fontId="3" fillId="0" borderId="0"/>
    <xf numFmtId="0" fontId="52" fillId="0" borderId="0" applyNumberFormat="0" applyAlignment="0">
      <alignment horizontal="left"/>
    </xf>
    <xf numFmtId="189" fontId="32" fillId="0" borderId="0" applyFont="0" applyFill="0" applyBorder="0" applyAlignment="0" applyProtection="0"/>
    <xf numFmtId="2" fontId="3" fillId="0" borderId="0" applyFont="0" applyFill="0" applyBorder="0" applyAlignment="0" applyProtection="0"/>
    <xf numFmtId="190" fontId="32" fillId="0" borderId="17" applyFont="0" applyFill="0" applyBorder="0" applyProtection="0"/>
    <xf numFmtId="38" fontId="53" fillId="2" borderId="0" applyNumberFormat="0" applyBorder="0" applyAlignment="0" applyProtection="0"/>
    <xf numFmtId="0" fontId="54" fillId="0" borderId="0">
      <alignment horizontal="left"/>
    </xf>
    <xf numFmtId="0" fontId="55" fillId="0" borderId="18" applyNumberFormat="0" applyAlignment="0" applyProtection="0">
      <alignment horizontal="left" vertical="center"/>
    </xf>
    <xf numFmtId="0" fontId="55" fillId="0" borderId="15">
      <alignment horizontal="left" vertical="center"/>
    </xf>
    <xf numFmtId="14" fontId="56" fillId="35" borderId="19">
      <alignment horizontal="center" vertical="center" wrapText="1"/>
    </xf>
    <xf numFmtId="191" fontId="57" fillId="0" borderId="0">
      <protection locked="0"/>
    </xf>
    <xf numFmtId="191" fontId="57" fillId="0" borderId="0">
      <protection locked="0"/>
    </xf>
    <xf numFmtId="10" fontId="53" fillId="36" borderId="2" applyNumberFormat="0" applyBorder="0" applyAlignment="0" applyProtection="0"/>
    <xf numFmtId="177" fontId="58" fillId="37" borderId="0"/>
    <xf numFmtId="177" fontId="58" fillId="38" borderId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59" fillId="0" borderId="19"/>
    <xf numFmtId="192" fontId="60" fillId="0" borderId="20"/>
    <xf numFmtId="193" fontId="3" fillId="0" borderId="0" applyFont="0" applyFill="0" applyBorder="0" applyAlignment="0" applyProtection="0"/>
    <xf numFmtId="194" fontId="3" fillId="0" borderId="0" applyFont="0" applyFill="0" applyBorder="0" applyAlignment="0" applyProtection="0"/>
    <xf numFmtId="195" fontId="61" fillId="0" borderId="0" applyFont="0" applyFill="0" applyBorder="0" applyAlignment="0" applyProtection="0"/>
    <xf numFmtId="196" fontId="61" fillId="0" borderId="0" applyFont="0" applyFill="0" applyBorder="0" applyAlignment="0" applyProtection="0"/>
    <xf numFmtId="0" fontId="62" fillId="0" borderId="0" applyNumberFormat="0" applyFont="0" applyFill="0" applyAlignment="0"/>
    <xf numFmtId="0" fontId="51" fillId="0" borderId="2"/>
    <xf numFmtId="0" fontId="40" fillId="0" borderId="0"/>
    <xf numFmtId="37" fontId="63" fillId="0" borderId="0"/>
    <xf numFmtId="0" fontId="64" fillId="0" borderId="2" applyNumberFormat="0" applyFont="0" applyFill="0" applyBorder="0" applyAlignment="0">
      <alignment horizontal="center"/>
    </xf>
    <xf numFmtId="197" fontId="6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3" fillId="0" borderId="0"/>
    <xf numFmtId="0" fontId="1" fillId="0" borderId="0"/>
    <xf numFmtId="0" fontId="32" fillId="0" borderId="0"/>
    <xf numFmtId="198" fontId="61" fillId="0" borderId="0" applyFont="0" applyFill="0" applyBorder="0" applyAlignment="0" applyProtection="0"/>
    <xf numFmtId="183" fontId="61" fillId="0" borderId="0" applyFont="0" applyFill="0" applyBorder="0" applyAlignment="0" applyProtection="0"/>
    <xf numFmtId="0" fontId="3" fillId="0" borderId="0" applyFont="0" applyFill="0" applyBorder="0" applyAlignment="0" applyProtection="0"/>
    <xf numFmtId="0" fontId="40" fillId="0" borderId="0"/>
    <xf numFmtId="14" fontId="43" fillId="0" borderId="0">
      <alignment horizontal="center" wrapText="1"/>
      <protection locked="0"/>
    </xf>
    <xf numFmtId="199" fontId="3" fillId="0" borderId="0" applyFont="0" applyFill="0" applyBorder="0" applyAlignment="0" applyProtection="0"/>
    <xf numFmtId="10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66" fillId="0" borderId="21" applyNumberFormat="0" applyBorder="0"/>
    <xf numFmtId="164" fontId="67" fillId="0" borderId="0"/>
    <xf numFmtId="0" fontId="66" fillId="0" borderId="0" applyNumberFormat="0" applyFont="0" applyFill="0" applyBorder="0" applyAlignment="0" applyProtection="0">
      <alignment horizontal="left"/>
    </xf>
    <xf numFmtId="200" fontId="3" fillId="0" borderId="0" applyNumberFormat="0" applyFill="0" applyBorder="0" applyAlignment="0" applyProtection="0">
      <alignment horizontal="left"/>
    </xf>
    <xf numFmtId="201" fontId="68" fillId="0" borderId="0" applyFont="0" applyFill="0" applyBorder="0" applyAlignment="0" applyProtection="0"/>
    <xf numFmtId="0" fontId="66" fillId="0" borderId="0" applyFont="0" applyFill="0" applyBorder="0" applyAlignment="0" applyProtection="0"/>
    <xf numFmtId="202" fontId="51" fillId="0" borderId="0" applyFont="0" applyFill="0" applyBorder="0" applyAlignment="0" applyProtection="0"/>
    <xf numFmtId="0" fontId="59" fillId="0" borderId="0"/>
    <xf numFmtId="40" fontId="69" fillId="0" borderId="0" applyBorder="0">
      <alignment horizontal="right"/>
    </xf>
    <xf numFmtId="203" fontId="51" fillId="0" borderId="14">
      <alignment horizontal="right" vertical="center"/>
    </xf>
    <xf numFmtId="204" fontId="51" fillId="0" borderId="14">
      <alignment horizontal="center"/>
    </xf>
    <xf numFmtId="3" fontId="70" fillId="0" borderId="22" applyNumberFormat="0" applyBorder="0" applyAlignment="0"/>
    <xf numFmtId="0" fontId="71" fillId="0" borderId="0" applyFill="0" applyBorder="0" applyProtection="0">
      <alignment horizontal="left" vertical="top"/>
    </xf>
    <xf numFmtId="195" fontId="51" fillId="0" borderId="0"/>
    <xf numFmtId="205" fontId="51" fillId="0" borderId="2"/>
    <xf numFmtId="0" fontId="72" fillId="39" borderId="2">
      <alignment horizontal="left" vertical="center"/>
    </xf>
    <xf numFmtId="164" fontId="73" fillId="0" borderId="12">
      <alignment horizontal="left" vertical="top"/>
    </xf>
    <xf numFmtId="164" fontId="39" fillId="0" borderId="16">
      <alignment horizontal="left" vertical="top"/>
    </xf>
    <xf numFmtId="0" fontId="74" fillId="0" borderId="16">
      <alignment horizontal="left" vertical="center"/>
    </xf>
    <xf numFmtId="206" fontId="3" fillId="0" borderId="0" applyFont="0" applyFill="0" applyBorder="0" applyAlignment="0" applyProtection="0"/>
    <xf numFmtId="207" fontId="3" fillId="0" borderId="0" applyFont="0" applyFill="0" applyBorder="0" applyAlignment="0" applyProtection="0"/>
    <xf numFmtId="0" fontId="75" fillId="0" borderId="0">
      <alignment vertical="center"/>
    </xf>
    <xf numFmtId="166" fontId="76" fillId="0" borderId="0" applyFont="0" applyFill="0" applyBorder="0" applyAlignment="0" applyProtection="0"/>
    <xf numFmtId="167" fontId="76" fillId="0" borderId="0" applyFont="0" applyFill="0" applyBorder="0" applyAlignment="0" applyProtection="0"/>
    <xf numFmtId="0" fontId="76" fillId="0" borderId="0"/>
    <xf numFmtId="0" fontId="77" fillId="0" borderId="0" applyFont="0" applyFill="0" applyBorder="0" applyAlignment="0" applyProtection="0"/>
    <xf numFmtId="0" fontId="77" fillId="0" borderId="0" applyFont="0" applyFill="0" applyBorder="0" applyAlignment="0" applyProtection="0"/>
    <xf numFmtId="0" fontId="5" fillId="0" borderId="0">
      <alignment vertical="center"/>
    </xf>
    <xf numFmtId="40" fontId="78" fillId="0" borderId="0" applyFont="0" applyFill="0" applyBorder="0" applyAlignment="0" applyProtection="0"/>
    <xf numFmtId="38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0" fontId="78" fillId="0" borderId="0" applyFont="0" applyFill="0" applyBorder="0" applyAlignment="0" applyProtection="0"/>
    <xf numFmtId="9" fontId="79" fillId="0" borderId="0" applyBorder="0" applyAlignment="0" applyProtection="0"/>
    <xf numFmtId="0" fontId="80" fillId="0" borderId="0"/>
    <xf numFmtId="0" fontId="81" fillId="0" borderId="0" applyFont="0" applyFill="0" applyBorder="0" applyAlignment="0" applyProtection="0"/>
    <xf numFmtId="0" fontId="81" fillId="0" borderId="0" applyFont="0" applyFill="0" applyBorder="0" applyAlignment="0" applyProtection="0"/>
    <xf numFmtId="166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0" fontId="82" fillId="0" borderId="0"/>
    <xf numFmtId="0" fontId="62" fillId="0" borderId="0"/>
    <xf numFmtId="41" fontId="35" fillId="0" borderId="0" applyFont="0" applyFill="0" applyBorder="0" applyAlignment="0" applyProtection="0"/>
    <xf numFmtId="43" fontId="35" fillId="0" borderId="0" applyFont="0" applyFill="0" applyBorder="0" applyAlignment="0" applyProtection="0"/>
    <xf numFmtId="208" fontId="3" fillId="0" borderId="0" applyFont="0" applyFill="0" applyBorder="0" applyAlignment="0" applyProtection="0"/>
    <xf numFmtId="209" fontId="3" fillId="0" borderId="0" applyFont="0" applyFill="0" applyBorder="0" applyAlignment="0" applyProtection="0"/>
    <xf numFmtId="0" fontId="83" fillId="0" borderId="0"/>
    <xf numFmtId="193" fontId="35" fillId="0" borderId="0" applyFont="0" applyFill="0" applyBorder="0" applyAlignment="0" applyProtection="0"/>
    <xf numFmtId="210" fontId="37" fillId="0" borderId="0" applyFont="0" applyFill="0" applyBorder="0" applyAlignment="0" applyProtection="0"/>
    <xf numFmtId="194" fontId="35" fillId="0" borderId="0" applyFont="0" applyFill="0" applyBorder="0" applyAlignment="0" applyProtection="0"/>
    <xf numFmtId="167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0" fontId="1" fillId="10" borderId="10" applyNumberFormat="0" applyFont="0" applyAlignment="0" applyProtection="0"/>
    <xf numFmtId="0" fontId="84" fillId="0" borderId="0">
      <alignment vertical="top"/>
    </xf>
    <xf numFmtId="0" fontId="85" fillId="0" borderId="0"/>
    <xf numFmtId="43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  <xf numFmtId="0" fontId="1" fillId="0" borderId="0"/>
    <xf numFmtId="0" fontId="14" fillId="0" borderId="0"/>
    <xf numFmtId="168" fontId="14" fillId="0" borderId="0" applyFont="0" applyFill="0" applyBorder="0" applyAlignment="0" applyProtection="0"/>
    <xf numFmtId="9" fontId="1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4" fillId="0" borderId="0">
      <alignment vertical="top"/>
    </xf>
    <xf numFmtId="0" fontId="84" fillId="0" borderId="0">
      <alignment vertical="top"/>
    </xf>
  </cellStyleXfs>
  <cellXfs count="41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 applyAlignment="1">
      <alignment horizontal="right"/>
    </xf>
    <xf numFmtId="0" fontId="7" fillId="0" borderId="1" xfId="0" applyFont="1" applyBorder="1" applyAlignment="1">
      <alignment horizontal="center" vertical="justify"/>
    </xf>
    <xf numFmtId="0" fontId="8" fillId="0" borderId="1" xfId="0" applyFont="1" applyBorder="1" applyAlignment="1">
      <alignment horizontal="left"/>
    </xf>
    <xf numFmtId="0" fontId="9" fillId="0" borderId="0" xfId="0" applyFont="1" applyAlignment="1">
      <alignment horizontal="left"/>
    </xf>
    <xf numFmtId="0" fontId="12" fillId="2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left"/>
    </xf>
    <xf numFmtId="14" fontId="5" fillId="0" borderId="0" xfId="0" applyNumberFormat="1" applyFont="1" applyAlignment="1">
      <alignment horizontal="left"/>
    </xf>
    <xf numFmtId="168" fontId="8" fillId="0" borderId="1" xfId="1" applyFont="1" applyBorder="1" applyAlignment="1">
      <alignment horizontal="left"/>
    </xf>
    <xf numFmtId="169" fontId="8" fillId="0" borderId="1" xfId="1" applyNumberFormat="1" applyFont="1" applyBorder="1" applyAlignment="1">
      <alignment horizontal="left"/>
    </xf>
    <xf numFmtId="168" fontId="8" fillId="0" borderId="1" xfId="1" applyFont="1" applyBorder="1" applyAlignment="1">
      <alignment horizontal="right"/>
    </xf>
    <xf numFmtId="10" fontId="8" fillId="0" borderId="1" xfId="2" applyNumberFormat="1" applyFont="1" applyBorder="1" applyAlignment="1">
      <alignment horizontal="right"/>
    </xf>
    <xf numFmtId="0" fontId="6" fillId="2" borderId="1" xfId="0" applyFont="1" applyFill="1" applyBorder="1" applyAlignment="1">
      <alignment horizontal="center" wrapText="1"/>
    </xf>
    <xf numFmtId="0" fontId="13" fillId="0" borderId="1" xfId="0" applyFont="1" applyBorder="1" applyAlignment="1">
      <alignment horizontal="left" wrapText="1"/>
    </xf>
    <xf numFmtId="169" fontId="5" fillId="0" borderId="1" xfId="1" applyNumberFormat="1" applyFont="1" applyBorder="1" applyAlignment="1">
      <alignment horizontal="left"/>
    </xf>
    <xf numFmtId="169" fontId="5" fillId="3" borderId="2" xfId="4" applyNumberFormat="1" applyFont="1" applyFill="1" applyBorder="1" applyAlignment="1">
      <alignment horizontal="right" vertical="center" wrapText="1"/>
    </xf>
    <xf numFmtId="169" fontId="6" fillId="0" borderId="1" xfId="1" applyNumberFormat="1" applyFont="1" applyBorder="1" applyAlignment="1">
      <alignment horizontal="left"/>
    </xf>
    <xf numFmtId="169" fontId="86" fillId="3" borderId="2" xfId="98" applyNumberFormat="1" applyFont="1" applyFill="1" applyBorder="1" applyAlignment="1">
      <alignment horizontal="right" vertical="center" wrapText="1"/>
    </xf>
    <xf numFmtId="169" fontId="86" fillId="3" borderId="2" xfId="3" applyNumberFormat="1" applyFont="1" applyFill="1" applyBorder="1" applyAlignment="1">
      <alignment horizontal="right" vertical="center" wrapText="1"/>
    </xf>
    <xf numFmtId="168" fontId="86" fillId="3" borderId="2" xfId="5" applyFont="1" applyFill="1" applyBorder="1" applyAlignment="1">
      <alignment horizontal="right" vertical="center" wrapText="1"/>
    </xf>
    <xf numFmtId="168" fontId="6" fillId="0" borderId="1" xfId="1" applyFont="1" applyBorder="1" applyAlignment="1">
      <alignment horizontal="left"/>
    </xf>
    <xf numFmtId="0" fontId="6" fillId="0" borderId="1" xfId="0" applyFont="1" applyBorder="1" applyAlignment="1">
      <alignment horizontal="left"/>
    </xf>
    <xf numFmtId="168" fontId="5" fillId="0" borderId="1" xfId="1" applyFont="1" applyBorder="1" applyAlignment="1">
      <alignment horizontal="right"/>
    </xf>
    <xf numFmtId="0" fontId="5" fillId="0" borderId="1" xfId="0" applyFont="1" applyBorder="1" applyAlignment="1">
      <alignment horizontal="left"/>
    </xf>
    <xf numFmtId="0" fontId="62" fillId="0" borderId="0" xfId="0" applyFont="1"/>
    <xf numFmtId="169" fontId="5" fillId="0" borderId="1" xfId="1" applyNumberFormat="1" applyFont="1" applyBorder="1" applyAlignment="1">
      <alignment horizontal="center"/>
    </xf>
    <xf numFmtId="169" fontId="5" fillId="3" borderId="2" xfId="1" applyNumberFormat="1" applyFont="1" applyFill="1" applyBorder="1" applyAlignment="1">
      <alignment horizontal="center" vertical="center" wrapText="1"/>
    </xf>
    <xf numFmtId="169" fontId="86" fillId="0" borderId="2" xfId="98" applyNumberFormat="1" applyFont="1" applyFill="1" applyBorder="1" applyAlignment="1">
      <alignment horizontal="right" vertical="center" wrapText="1"/>
    </xf>
    <xf numFmtId="10" fontId="5" fillId="0" borderId="1" xfId="2" applyNumberFormat="1" applyFont="1" applyBorder="1" applyAlignment="1">
      <alignment horizontal="right"/>
    </xf>
    <xf numFmtId="169" fontId="5" fillId="0" borderId="2" xfId="6" applyNumberFormat="1" applyFont="1" applyFill="1" applyBorder="1" applyAlignment="1">
      <alignment horizontal="center" vertical="center" wrapText="1"/>
    </xf>
    <xf numFmtId="9" fontId="0" fillId="0" borderId="0" xfId="2" applyFont="1"/>
    <xf numFmtId="183" fontId="0" fillId="0" borderId="0" xfId="2" applyNumberFormat="1" applyFont="1"/>
    <xf numFmtId="168" fontId="5" fillId="0" borderId="1" xfId="1" applyNumberFormat="1" applyFont="1" applyBorder="1" applyAlignment="1">
      <alignment horizontal="right"/>
    </xf>
    <xf numFmtId="169" fontId="5" fillId="0" borderId="1" xfId="1" applyNumberFormat="1" applyFont="1" applyBorder="1" applyAlignment="1">
      <alignment horizontal="right"/>
    </xf>
    <xf numFmtId="169" fontId="5" fillId="0" borderId="1" xfId="1" applyNumberFormat="1" applyFont="1" applyFill="1" applyBorder="1" applyAlignment="1">
      <alignment horizontal="right"/>
    </xf>
    <xf numFmtId="43" fontId="0" fillId="0" borderId="0" xfId="0" applyNumberFormat="1"/>
    <xf numFmtId="0" fontId="4" fillId="0" borderId="0" xfId="0" applyFont="1" applyAlignment="1">
      <alignment horizontal="center" vertical="justify"/>
    </xf>
    <xf numFmtId="0" fontId="10" fillId="0" borderId="0" xfId="0" applyFont="1" applyAlignment="1">
      <alignment horizontal="center" vertical="justify"/>
    </xf>
    <xf numFmtId="0" fontId="11" fillId="0" borderId="0" xfId="0" applyFont="1" applyAlignment="1">
      <alignment horizontal="center" vertical="justify"/>
    </xf>
    <xf numFmtId="0" fontId="5" fillId="0" borderId="0" xfId="0" applyFont="1" applyAlignment="1">
      <alignment horizontal="left"/>
    </xf>
  </cellXfs>
  <cellStyles count="272">
    <cellStyle name="??" xfId="55"/>
    <cellStyle name="?? [0.00]_ Att. 1- Cover" xfId="56"/>
    <cellStyle name="?? [0]" xfId="57"/>
    <cellStyle name="???? [0.00]_PRODUCT DETAIL Q1" xfId="58"/>
    <cellStyle name="????_PRODUCT DETAIL Q1" xfId="59"/>
    <cellStyle name="???[0]_00Q3902REV.1" xfId="60"/>
    <cellStyle name="???_???" xfId="61"/>
    <cellStyle name="??[0]_BRE" xfId="62"/>
    <cellStyle name="??_ Att. 1- Cover" xfId="63"/>
    <cellStyle name="_bang CDKT (Cuong)" xfId="64"/>
    <cellStyle name="_Book1" xfId="65"/>
    <cellStyle name="_ÿÿÿÿÿ" xfId="66"/>
    <cellStyle name="W_MARINE" xfId="67"/>
    <cellStyle name="20" xfId="68"/>
    <cellStyle name="20% - Accent1" xfId="24" builtinId="30" customBuiltin="1"/>
    <cellStyle name="20% - Accent2" xfId="28" builtinId="34" customBuiltin="1"/>
    <cellStyle name="20% - Accent3" xfId="32" builtinId="38" customBuiltin="1"/>
    <cellStyle name="20% - Accent4" xfId="36" builtinId="42" customBuiltin="1"/>
    <cellStyle name="20% - Accent5" xfId="40" builtinId="46" customBuiltin="1"/>
    <cellStyle name="20% - Accent6" xfId="44" builtinId="50" customBuiltin="1"/>
    <cellStyle name="40% - Accent1" xfId="25" builtinId="31" customBuiltin="1"/>
    <cellStyle name="40% - Accent2" xfId="29" builtinId="35" customBuiltin="1"/>
    <cellStyle name="40% - Accent3" xfId="33" builtinId="39" customBuiltin="1"/>
    <cellStyle name="40% - Accent4" xfId="37" builtinId="43" customBuiltin="1"/>
    <cellStyle name="40% - Accent5" xfId="41" builtinId="47" customBuiltin="1"/>
    <cellStyle name="40% - Accent6" xfId="45" builtinId="51" customBuiltin="1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ÅëÈ­ [0]_±âÅ¸" xfId="69"/>
    <cellStyle name="AeE­ [0]_INQUIRY ¿µ¾÷AßAø " xfId="70"/>
    <cellStyle name="ÅëÈ­ [0]_S" xfId="71"/>
    <cellStyle name="ÅëÈ­_±âÅ¸" xfId="72"/>
    <cellStyle name="AeE­_INQUIRY ¿µ¾÷AßAø " xfId="73"/>
    <cellStyle name="ÅëÈ­_S" xfId="74"/>
    <cellStyle name="args.style" xfId="75"/>
    <cellStyle name="ÄÞ¸¶ [0]_±âÅ¸" xfId="76"/>
    <cellStyle name="AÞ¸¶ [0]_INQUIRY ¿?¾÷AßAø " xfId="77"/>
    <cellStyle name="ÄÞ¸¶ [0]_S" xfId="78"/>
    <cellStyle name="ÄÞ¸¶_±âÅ¸" xfId="79"/>
    <cellStyle name="AÞ¸¶_INQUIRY ¿?¾÷AßAø " xfId="80"/>
    <cellStyle name="ÄÞ¸¶_S" xfId="81"/>
    <cellStyle name="Bad" xfId="13" builtinId="27" customBuiltin="1"/>
    <cellStyle name="C?AØ_¿?¾÷CoE² " xfId="82"/>
    <cellStyle name="Ç¥ÁØ_#2(M17)_1" xfId="83"/>
    <cellStyle name="C￥AØ_¿μ¾÷CoE² " xfId="84"/>
    <cellStyle name="Ç¥ÁØ_S" xfId="85"/>
    <cellStyle name="Calc Currency (0)" xfId="86"/>
    <cellStyle name="Calculation" xfId="17" builtinId="22" customBuiltin="1"/>
    <cellStyle name="category" xfId="87"/>
    <cellStyle name="Check Cell" xfId="19" builtinId="23" customBuiltin="1"/>
    <cellStyle name="CHUONG" xfId="88"/>
    <cellStyle name="Comma" xfId="1" builtinId="3"/>
    <cellStyle name="Comma 10" xfId="89"/>
    <cellStyle name="Comma 11" xfId="5"/>
    <cellStyle name="Comma 12" xfId="90"/>
    <cellStyle name="Comma 12 2" xfId="91"/>
    <cellStyle name="Comma 2" xfId="92"/>
    <cellStyle name="Comma 2 2" xfId="93"/>
    <cellStyle name="Comma 2 2 2" xfId="251"/>
    <cellStyle name="Comma 2 3" xfId="94"/>
    <cellStyle name="Comma 2 3 2" xfId="95"/>
    <cellStyle name="Comma 2 3 2 2" xfId="96"/>
    <cellStyle name="Comma 2 4" xfId="97"/>
    <cellStyle name="Comma 2 5" xfId="3"/>
    <cellStyle name="Comma 2 5 2" xfId="98"/>
    <cellStyle name="Comma 2 6" xfId="4"/>
    <cellStyle name="Comma 2 6 2" xfId="52"/>
    <cellStyle name="Comma 3" xfId="99"/>
    <cellStyle name="Comma 3 2" xfId="257"/>
    <cellStyle name="Comma 4" xfId="100"/>
    <cellStyle name="Comma 4 2" xfId="101"/>
    <cellStyle name="Comma 4 2 2" xfId="102"/>
    <cellStyle name="Comma 4 2 2 2" xfId="103"/>
    <cellStyle name="Comma 4 3" xfId="50"/>
    <cellStyle name="Comma 5" xfId="104"/>
    <cellStyle name="Comma 5 2" xfId="6"/>
    <cellStyle name="Comma 6" xfId="53"/>
    <cellStyle name="Comma 7" xfId="105"/>
    <cellStyle name="Comma 8" xfId="106"/>
    <cellStyle name="Comma 9" xfId="267"/>
    <cellStyle name="comma zerodec" xfId="107"/>
    <cellStyle name="Comma[0]" xfId="108"/>
    <cellStyle name="Comma0" xfId="109"/>
    <cellStyle name="Copied" xfId="110"/>
    <cellStyle name="COST1" xfId="111"/>
    <cellStyle name="Cࡵrrency_Sheet1_PRODUCTĠ" xfId="112"/>
    <cellStyle name="Currency [0] 2" xfId="113"/>
    <cellStyle name="Currency [0] 3" xfId="114"/>
    <cellStyle name="Currency [0] 3 2" xfId="115"/>
    <cellStyle name="Currency [0] 3 2 2" xfId="116"/>
    <cellStyle name="Currency0" xfId="117"/>
    <cellStyle name="Currency1" xfId="118"/>
    <cellStyle name="Date" xfId="119"/>
    <cellStyle name="Dezimal [0]_UXO VII" xfId="120"/>
    <cellStyle name="Dezimal_UXO VII" xfId="121"/>
    <cellStyle name="Dollar (zero dec)" xfId="122"/>
    <cellStyle name="Entered" xfId="123"/>
    <cellStyle name="Euro" xfId="124"/>
    <cellStyle name="Explanatory Text" xfId="21" builtinId="53" customBuiltin="1"/>
    <cellStyle name="Fixed" xfId="125"/>
    <cellStyle name="form_so" xfId="126"/>
    <cellStyle name="Good" xfId="12" builtinId="26" customBuiltin="1"/>
    <cellStyle name="Grey" xfId="127"/>
    <cellStyle name="HEADER" xfId="128"/>
    <cellStyle name="Header1" xfId="129"/>
    <cellStyle name="Header2" xfId="130"/>
    <cellStyle name="Heading" xfId="131"/>
    <cellStyle name="Heading 1" xfId="8" builtinId="16" customBuiltin="1"/>
    <cellStyle name="Heading 2" xfId="9" builtinId="17" customBuiltin="1"/>
    <cellStyle name="Heading 3" xfId="10" builtinId="18" customBuiltin="1"/>
    <cellStyle name="Heading 4" xfId="11" builtinId="19" customBuiltin="1"/>
    <cellStyle name="Heading1" xfId="132"/>
    <cellStyle name="Heading2" xfId="133"/>
    <cellStyle name="Input" xfId="15" builtinId="20" customBuiltin="1"/>
    <cellStyle name="Input [yellow]" xfId="134"/>
    <cellStyle name="Input Cells" xfId="135"/>
    <cellStyle name="Linked Cell" xfId="18" builtinId="24" customBuiltin="1"/>
    <cellStyle name="Linked Cells" xfId="136"/>
    <cellStyle name="Milliers [0]_      " xfId="137"/>
    <cellStyle name="Milliers_      " xfId="138"/>
    <cellStyle name="Model" xfId="139"/>
    <cellStyle name="moi" xfId="140"/>
    <cellStyle name="Mon?aire [0]_      " xfId="141"/>
    <cellStyle name="Mon?aire_      " xfId="142"/>
    <cellStyle name="Monétaire [0]_!!!GO" xfId="143"/>
    <cellStyle name="Monétaire_!!!GO" xfId="144"/>
    <cellStyle name="n" xfId="145"/>
    <cellStyle name="Neutral" xfId="14" builtinId="28" customBuiltin="1"/>
    <cellStyle name="New" xfId="146"/>
    <cellStyle name="New Times Roman" xfId="147"/>
    <cellStyle name="no dec" xfId="148"/>
    <cellStyle name="ÑONVÒ" xfId="149"/>
    <cellStyle name="Normal" xfId="0" builtinId="0"/>
    <cellStyle name="Normal - Style1" xfId="150"/>
    <cellStyle name="Normal 10" xfId="151"/>
    <cellStyle name="Normal 10 2" xfId="259"/>
    <cellStyle name="Normal 11" xfId="152"/>
    <cellStyle name="Normal 12" xfId="153"/>
    <cellStyle name="Normal 13" xfId="154"/>
    <cellStyle name="Normal 14" xfId="155"/>
    <cellStyle name="Normal 15" xfId="156"/>
    <cellStyle name="Normal 16" xfId="157"/>
    <cellStyle name="Normal 17" xfId="158"/>
    <cellStyle name="Normal 18" xfId="159"/>
    <cellStyle name="Normal 19" xfId="160"/>
    <cellStyle name="Normal 2" xfId="161"/>
    <cellStyle name="Normal 2 2" xfId="49"/>
    <cellStyle name="Normal 2 3" xfId="162"/>
    <cellStyle name="Normal 20" xfId="163"/>
    <cellStyle name="Normal 21" xfId="164"/>
    <cellStyle name="Normal 22" xfId="165"/>
    <cellStyle name="Normal 23" xfId="166"/>
    <cellStyle name="Normal 24" xfId="167"/>
    <cellStyle name="Normal 25" xfId="168"/>
    <cellStyle name="Normal 26" xfId="169"/>
    <cellStyle name="Normal 27" xfId="170"/>
    <cellStyle name="Normal 28" xfId="171"/>
    <cellStyle name="Normal 29" xfId="172"/>
    <cellStyle name="Normal 3" xfId="173"/>
    <cellStyle name="Normal 3 2" xfId="174"/>
    <cellStyle name="Normal 3 3" xfId="51"/>
    <cellStyle name="Normal 3 4" xfId="48"/>
    <cellStyle name="Normal 3 5" xfId="256"/>
    <cellStyle name="Normal 30" xfId="175"/>
    <cellStyle name="Normal 31" xfId="176"/>
    <cellStyle name="Normal 32" xfId="177"/>
    <cellStyle name="Normal 33" xfId="178"/>
    <cellStyle name="Normal 34" xfId="179"/>
    <cellStyle name="Normal 35" xfId="180"/>
    <cellStyle name="Normal 36" xfId="181"/>
    <cellStyle name="Normal 37" xfId="249"/>
    <cellStyle name="Normal 37 2" xfId="255"/>
    <cellStyle name="Normal 38" xfId="266"/>
    <cellStyle name="Normal 39" xfId="250"/>
    <cellStyle name="Normal 4" xfId="182"/>
    <cellStyle name="Normal 4 2" xfId="260"/>
    <cellStyle name="Normal 40" xfId="254"/>
    <cellStyle name="Normal 41" xfId="253"/>
    <cellStyle name="Normal 42" xfId="270"/>
    <cellStyle name="Normal 43" xfId="271"/>
    <cellStyle name="Normal 44" xfId="47"/>
    <cellStyle name="Normal 5" xfId="183"/>
    <cellStyle name="Normal 5 2" xfId="261"/>
    <cellStyle name="Normal 6" xfId="184"/>
    <cellStyle name="Normal 6 2" xfId="262"/>
    <cellStyle name="Normal 7" xfId="185"/>
    <cellStyle name="Normal 7 2" xfId="263"/>
    <cellStyle name="Normal 8" xfId="186"/>
    <cellStyle name="Normal 8 2" xfId="264"/>
    <cellStyle name="Normal 9" xfId="187"/>
    <cellStyle name="Normal 9 2" xfId="265"/>
    <cellStyle name="Normal1" xfId="188"/>
    <cellStyle name="Note 2" xfId="248"/>
    <cellStyle name="Œ…‹æØ‚è [0.00]_Region Orders (2)" xfId="189"/>
    <cellStyle name="Œ…‹æØ‚è_Region Orders (2)" xfId="190"/>
    <cellStyle name="omma [0]_Mktg Prog" xfId="191"/>
    <cellStyle name="ormal_Sheet1_1" xfId="192"/>
    <cellStyle name="Output" xfId="16" builtinId="21" customBuiltin="1"/>
    <cellStyle name="per.style" xfId="193"/>
    <cellStyle name="Percent" xfId="2" builtinId="5"/>
    <cellStyle name="Percent (0)" xfId="194"/>
    <cellStyle name="Percent [2]" xfId="195"/>
    <cellStyle name="Percent 2" xfId="196"/>
    <cellStyle name="Percent 2 2" xfId="54"/>
    <cellStyle name="Percent 2 3" xfId="258"/>
    <cellStyle name="Percent 3" xfId="197"/>
    <cellStyle name="Percent 4" xfId="252"/>
    <cellStyle name="Percent 5" xfId="268"/>
    <cellStyle name="Percent 6" xfId="269"/>
    <cellStyle name="PERCENTAGE" xfId="198"/>
    <cellStyle name="pricing" xfId="199"/>
    <cellStyle name="PSChar" xfId="200"/>
    <cellStyle name="RevList" xfId="201"/>
    <cellStyle name="serJet 1200 Series PCL 6" xfId="202"/>
    <cellStyle name="Style 1" xfId="203"/>
    <cellStyle name="Style 2" xfId="204"/>
    <cellStyle name="subhead" xfId="205"/>
    <cellStyle name="Subtotal" xfId="206"/>
    <cellStyle name="T" xfId="207"/>
    <cellStyle name="th" xfId="208"/>
    <cellStyle name="Thuyet minh" xfId="209"/>
    <cellStyle name="Tickmark" xfId="210"/>
    <cellStyle name="Title" xfId="7" builtinId="15" customBuiltin="1"/>
    <cellStyle name="Total" xfId="22" builtinId="25" customBuiltin="1"/>
    <cellStyle name="viet" xfId="211"/>
    <cellStyle name="viet2" xfId="212"/>
    <cellStyle name="vnhead1" xfId="213"/>
    <cellStyle name="vnhead3" xfId="214"/>
    <cellStyle name="vntxt1" xfId="215"/>
    <cellStyle name="vntxt2" xfId="216"/>
    <cellStyle name="Währung [0]_UXO VII" xfId="217"/>
    <cellStyle name="Währung_UXO VII" xfId="218"/>
    <cellStyle name="Warning Text" xfId="20" builtinId="11" customBuiltin="1"/>
    <cellStyle name="センター" xfId="219"/>
    <cellStyle name="เครื่องหมายสกุลเงิน [0]_FTC_OFFER" xfId="220"/>
    <cellStyle name="เครื่องหมายสกุลเงิน_FTC_OFFER" xfId="221"/>
    <cellStyle name="ปกติ_FTC_OFFER" xfId="222"/>
    <cellStyle name=" [0.00]_ Att. 1- Cover" xfId="223"/>
    <cellStyle name="_ Att. 1- Cover" xfId="224"/>
    <cellStyle name="?_ Att. 1- Cover" xfId="225"/>
    <cellStyle name="똿뗦먛귟 [0.00]_PRODUCT DETAIL Q1" xfId="226"/>
    <cellStyle name="똿뗦먛귟_PRODUCT DETAIL Q1" xfId="227"/>
    <cellStyle name="믅됞 [0.00]_PRODUCT DETAIL Q1" xfId="228"/>
    <cellStyle name="믅됞_PRODUCT DETAIL Q1" xfId="229"/>
    <cellStyle name="백분율_††††† " xfId="230"/>
    <cellStyle name="뷭?_BOOKSHIP" xfId="231"/>
    <cellStyle name="콤마 [0]_ 비목별 월별기술 " xfId="232"/>
    <cellStyle name="콤마_ 비목별 월별기술 " xfId="233"/>
    <cellStyle name="통화 [0]_††††† " xfId="234"/>
    <cellStyle name="통화_††††† " xfId="235"/>
    <cellStyle name="표준_(정보부문)월별인원계획" xfId="236"/>
    <cellStyle name="一般_00Q3902REV.1" xfId="237"/>
    <cellStyle name="千分位[0]_00Q3902REV.1" xfId="238"/>
    <cellStyle name="千分位_00Q3902REV.1" xfId="239"/>
    <cellStyle name="桁区切り [0.00]_††††† " xfId="240"/>
    <cellStyle name="桁区切り_††††† " xfId="241"/>
    <cellStyle name="標準_††††† " xfId="242"/>
    <cellStyle name="貨幣 [0]_00Q3902REV.1" xfId="243"/>
    <cellStyle name="貨幣[0]_BRE" xfId="244"/>
    <cellStyle name="貨幣_00Q3902REV.1" xfId="245"/>
    <cellStyle name="通貨 [0.00]_††††† " xfId="246"/>
    <cellStyle name="通貨_††††† " xfId="24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25"/>
  <sheetViews>
    <sheetView workbookViewId="0">
      <selection activeCell="K18" sqref="K17:K18"/>
    </sheetView>
  </sheetViews>
  <sheetFormatPr defaultRowHeight="12.75"/>
  <cols>
    <col min="1" max="1" width="37" customWidth="1"/>
    <col min="2" max="2" width="7.42578125" customWidth="1"/>
    <col min="3" max="3" width="45.7109375" customWidth="1"/>
    <col min="4" max="4" width="46.140625" customWidth="1"/>
  </cols>
  <sheetData>
    <row r="1" spans="1:4" ht="30" customHeight="1">
      <c r="A1" s="37" t="s">
        <v>0</v>
      </c>
      <c r="B1" s="37"/>
      <c r="C1" s="37"/>
      <c r="D1" s="37"/>
    </row>
    <row r="2" spans="1:4" ht="15" customHeight="1">
      <c r="A2" s="1" t="s">
        <v>1</v>
      </c>
      <c r="B2" s="1" t="s">
        <v>1</v>
      </c>
      <c r="C2" s="2" t="s">
        <v>2</v>
      </c>
      <c r="D2" s="8">
        <v>46209</v>
      </c>
    </row>
    <row r="3" spans="1:4" ht="15" customHeight="1">
      <c r="A3" s="1" t="s">
        <v>1</v>
      </c>
      <c r="B3" s="1" t="s">
        <v>1</v>
      </c>
      <c r="C3" s="2" t="s">
        <v>3</v>
      </c>
      <c r="D3" s="8">
        <f>+D2+6</f>
        <v>46215</v>
      </c>
    </row>
    <row r="4" spans="1:4" ht="15" customHeight="1">
      <c r="A4" s="1" t="s">
        <v>1</v>
      </c>
      <c r="B4" s="1" t="s">
        <v>1</v>
      </c>
      <c r="C4" s="1" t="s">
        <v>1</v>
      </c>
      <c r="D4" s="1"/>
    </row>
    <row r="5" spans="1:4" ht="15" customHeight="1">
      <c r="A5" s="1" t="s">
        <v>83</v>
      </c>
      <c r="B5" s="1"/>
      <c r="C5" s="1"/>
      <c r="D5" s="1" t="s">
        <v>1</v>
      </c>
    </row>
    <row r="6" spans="1:4" ht="15" customHeight="1">
      <c r="A6" s="1" t="s">
        <v>81</v>
      </c>
      <c r="B6" s="1"/>
      <c r="C6" s="1"/>
      <c r="D6" s="1" t="s">
        <v>1</v>
      </c>
    </row>
    <row r="7" spans="1:4" ht="15" customHeight="1">
      <c r="A7" s="1" t="s">
        <v>82</v>
      </c>
      <c r="B7" s="1"/>
      <c r="C7" s="1"/>
      <c r="D7" s="1"/>
    </row>
    <row r="8" spans="1:4" ht="15" customHeight="1">
      <c r="A8" s="1" t="str">
        <f>+"Ngày định giá/Ngày giao dịch: ngày "&amp;13&amp;" tháng "&amp;MONTH(D3+1)&amp;" năm "&amp;2026</f>
        <v>Ngày định giá/Ngày giao dịch: ngày 13 tháng 7 năm 2026</v>
      </c>
      <c r="B8" s="1"/>
      <c r="C8" s="1"/>
      <c r="D8" s="1" t="s">
        <v>4</v>
      </c>
    </row>
    <row r="9" spans="1:4" ht="15" customHeight="1">
      <c r="A9" s="1" t="s">
        <v>1</v>
      </c>
      <c r="B9" s="1" t="s">
        <v>1</v>
      </c>
      <c r="C9" s="1" t="s">
        <v>1</v>
      </c>
      <c r="D9" s="1" t="s">
        <v>5</v>
      </c>
    </row>
    <row r="10" spans="1:4" ht="15" customHeight="1">
      <c r="A10" s="1" t="s">
        <v>1</v>
      </c>
      <c r="B10" s="1" t="s">
        <v>1</v>
      </c>
      <c r="C10" s="1" t="s">
        <v>1</v>
      </c>
      <c r="D10" s="1" t="s">
        <v>1</v>
      </c>
    </row>
    <row r="11" spans="1:4" ht="15" customHeight="1">
      <c r="A11" s="1" t="s">
        <v>1</v>
      </c>
      <c r="B11" s="1" t="s">
        <v>1</v>
      </c>
      <c r="C11" s="1" t="s">
        <v>1</v>
      </c>
      <c r="D11" s="1" t="s">
        <v>1</v>
      </c>
    </row>
    <row r="12" spans="1:4" ht="15" customHeight="1">
      <c r="A12" s="1" t="s">
        <v>1</v>
      </c>
      <c r="B12" s="3" t="s">
        <v>6</v>
      </c>
      <c r="C12" s="3" t="s">
        <v>7</v>
      </c>
      <c r="D12" s="3" t="s">
        <v>8</v>
      </c>
    </row>
    <row r="13" spans="1:4" ht="15" customHeight="1">
      <c r="A13" s="1"/>
      <c r="B13" s="4" t="s">
        <v>9</v>
      </c>
      <c r="C13" s="4" t="s">
        <v>10</v>
      </c>
      <c r="D13" s="4" t="s">
        <v>11</v>
      </c>
    </row>
    <row r="14" spans="1:4" ht="15" customHeight="1">
      <c r="A14" s="1"/>
      <c r="B14" s="4" t="s">
        <v>12</v>
      </c>
      <c r="C14" s="4" t="s">
        <v>13</v>
      </c>
      <c r="D14" s="4" t="s">
        <v>14</v>
      </c>
    </row>
    <row r="15" spans="1:4" ht="15" customHeight="1">
      <c r="A15" s="1" t="s">
        <v>1</v>
      </c>
      <c r="B15" s="4" t="s">
        <v>15</v>
      </c>
      <c r="C15" s="4" t="s">
        <v>16</v>
      </c>
      <c r="D15" s="4" t="s">
        <v>17</v>
      </c>
    </row>
    <row r="16" spans="1:4" ht="15" customHeight="1">
      <c r="A16" s="1" t="s">
        <v>1</v>
      </c>
      <c r="B16" s="1" t="s">
        <v>1</v>
      </c>
      <c r="C16" s="1" t="s">
        <v>1</v>
      </c>
      <c r="D16" s="1" t="s">
        <v>1</v>
      </c>
    </row>
    <row r="17" spans="1:4" ht="15" customHeight="1">
      <c r="A17" s="1" t="s">
        <v>1</v>
      </c>
      <c r="B17" s="5" t="s">
        <v>18</v>
      </c>
      <c r="C17" s="40" t="s">
        <v>19</v>
      </c>
      <c r="D17" s="40"/>
    </row>
    <row r="18" spans="1:4" ht="15" customHeight="1">
      <c r="A18" s="1" t="s">
        <v>1</v>
      </c>
      <c r="B18" s="1" t="s">
        <v>1</v>
      </c>
      <c r="C18" s="40" t="s">
        <v>20</v>
      </c>
      <c r="D18" s="40"/>
    </row>
    <row r="19" spans="1:4" ht="15" customHeight="1">
      <c r="A19" s="1" t="s">
        <v>1</v>
      </c>
      <c r="B19" s="1" t="s">
        <v>1</v>
      </c>
      <c r="C19" s="40" t="s">
        <v>21</v>
      </c>
      <c r="D19" s="40"/>
    </row>
    <row r="20" spans="1:4" ht="15" customHeight="1">
      <c r="A20" s="1" t="s">
        <v>1</v>
      </c>
      <c r="B20" s="1" t="s">
        <v>1</v>
      </c>
      <c r="C20" s="1" t="s">
        <v>1</v>
      </c>
      <c r="D20" s="1" t="s">
        <v>1</v>
      </c>
    </row>
    <row r="21" spans="1:4" ht="15" customHeight="1">
      <c r="A21" s="1" t="s">
        <v>1</v>
      </c>
      <c r="B21" s="1" t="s">
        <v>1</v>
      </c>
      <c r="C21" s="1" t="s">
        <v>1</v>
      </c>
      <c r="D21" s="1" t="s">
        <v>1</v>
      </c>
    </row>
    <row r="22" spans="1:4" ht="15" customHeight="1">
      <c r="A22" s="1" t="s">
        <v>1</v>
      </c>
      <c r="B22" s="1" t="s">
        <v>1</v>
      </c>
      <c r="C22" s="1" t="s">
        <v>1</v>
      </c>
      <c r="D22" s="1" t="s">
        <v>1</v>
      </c>
    </row>
    <row r="23" spans="1:4" ht="38.25" customHeight="1">
      <c r="A23" s="38" t="s">
        <v>22</v>
      </c>
      <c r="B23" s="38"/>
      <c r="C23" s="38" t="s">
        <v>23</v>
      </c>
      <c r="D23" s="38"/>
    </row>
    <row r="24" spans="1:4" ht="15" customHeight="1">
      <c r="A24" s="39" t="s">
        <v>24</v>
      </c>
      <c r="B24" s="39"/>
      <c r="C24" s="39" t="s">
        <v>24</v>
      </c>
      <c r="D24" s="39"/>
    </row>
    <row r="25" spans="1:4" ht="15" customHeight="1">
      <c r="A25" s="40" t="s">
        <v>1</v>
      </c>
      <c r="B25" s="40"/>
      <c r="C25" s="40" t="s">
        <v>1</v>
      </c>
      <c r="D25" s="40"/>
    </row>
  </sheetData>
  <mergeCells count="10">
    <mergeCell ref="A1:D1"/>
    <mergeCell ref="C23:D23"/>
    <mergeCell ref="C24:D24"/>
    <mergeCell ref="A25:B25"/>
    <mergeCell ref="C25:D25"/>
    <mergeCell ref="C19:D19"/>
    <mergeCell ref="A23:B23"/>
    <mergeCell ref="A24:B24"/>
    <mergeCell ref="C17:D17"/>
    <mergeCell ref="C18:D18"/>
  </mergeCells>
  <pageMargins left="0.75" right="0.75" top="1" bottom="1" header="0.5" footer="0.5"/>
  <pageSetup scale="66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34"/>
  <sheetViews>
    <sheetView tabSelected="1" zoomScale="90" zoomScaleNormal="90" workbookViewId="0">
      <selection activeCell="M30" sqref="M30"/>
    </sheetView>
  </sheetViews>
  <sheetFormatPr defaultRowHeight="15"/>
  <cols>
    <col min="1" max="1" width="6.85546875" customWidth="1"/>
    <col min="2" max="2" width="91.28515625" customWidth="1"/>
    <col min="3" max="4" width="20.42578125" style="25" customWidth="1"/>
    <col min="5" max="5" width="5.140625" customWidth="1"/>
    <col min="6" max="6" width="12.140625" bestFit="1" customWidth="1"/>
  </cols>
  <sheetData>
    <row r="1" spans="1:4" ht="30" customHeight="1">
      <c r="A1" s="6" t="s">
        <v>6</v>
      </c>
      <c r="B1" s="6" t="s">
        <v>25</v>
      </c>
      <c r="C1" s="13" t="str">
        <f>+"Kỳ báo cáo
"&amp;DAY('Tong quan'!D3)&amp;"/"&amp;MONTH('Tong quan'!D3)&amp;"/"&amp;YEAR('Tong quan'!D3)&amp;""</f>
        <v>Kỳ báo cáo
12/7/2026</v>
      </c>
      <c r="D1" s="13" t="s">
        <v>84</v>
      </c>
    </row>
    <row r="2" spans="1:4" ht="15" customHeight="1">
      <c r="A2" s="7" t="s">
        <v>42</v>
      </c>
      <c r="B2" s="7" t="s">
        <v>28</v>
      </c>
      <c r="C2" s="17"/>
      <c r="D2" s="17"/>
    </row>
    <row r="3" spans="1:4" ht="15" customHeight="1">
      <c r="A3" s="7" t="s">
        <v>9</v>
      </c>
      <c r="B3" s="7" t="s">
        <v>43</v>
      </c>
      <c r="C3" s="17"/>
      <c r="D3" s="17"/>
    </row>
    <row r="4" spans="1:4" ht="15" customHeight="1">
      <c r="A4" s="4" t="s">
        <v>29</v>
      </c>
      <c r="B4" s="4" t="s">
        <v>44</v>
      </c>
      <c r="C4" s="34">
        <f>D8</f>
        <v>342437558042</v>
      </c>
      <c r="D4" s="34">
        <v>340945243356</v>
      </c>
    </row>
    <row r="5" spans="1:4" ht="15" customHeight="1">
      <c r="A5" s="4" t="s">
        <v>31</v>
      </c>
      <c r="B5" s="4" t="s">
        <v>45</v>
      </c>
      <c r="C5" s="34"/>
      <c r="D5" s="15"/>
    </row>
    <row r="6" spans="1:4" ht="15" customHeight="1">
      <c r="A6" s="4" t="s">
        <v>33</v>
      </c>
      <c r="B6" s="4" t="s">
        <v>46</v>
      </c>
      <c r="C6" s="23">
        <f>D10</f>
        <v>16101.42</v>
      </c>
      <c r="D6" s="23">
        <v>16060.03</v>
      </c>
    </row>
    <row r="7" spans="1:4" ht="15" customHeight="1">
      <c r="A7" s="7" t="s">
        <v>12</v>
      </c>
      <c r="B7" s="7" t="s">
        <v>47</v>
      </c>
      <c r="C7" s="17"/>
      <c r="D7" s="17"/>
    </row>
    <row r="8" spans="1:4" ht="15" customHeight="1">
      <c r="A8" s="4" t="s">
        <v>36</v>
      </c>
      <c r="B8" s="4" t="s">
        <v>44</v>
      </c>
      <c r="C8" s="18">
        <v>342658261139</v>
      </c>
      <c r="D8" s="19">
        <v>342437558042</v>
      </c>
    </row>
    <row r="9" spans="1:4" ht="15" customHeight="1">
      <c r="A9" s="4" t="s">
        <v>38</v>
      </c>
      <c r="B9" s="4" t="s">
        <v>45</v>
      </c>
      <c r="C9" s="18"/>
      <c r="D9" s="16"/>
    </row>
    <row r="10" spans="1:4" ht="15" customHeight="1">
      <c r="A10" s="4" t="s">
        <v>40</v>
      </c>
      <c r="B10" s="4" t="s">
        <v>46</v>
      </c>
      <c r="C10" s="20">
        <v>16092.19</v>
      </c>
      <c r="D10" s="20">
        <v>16101.42</v>
      </c>
    </row>
    <row r="11" spans="1:4" ht="16.5" customHeight="1">
      <c r="A11" s="7" t="s">
        <v>15</v>
      </c>
      <c r="B11" s="7" t="s">
        <v>48</v>
      </c>
      <c r="C11" s="17">
        <f>C8-C4</f>
        <v>220703097</v>
      </c>
      <c r="D11" s="17">
        <v>1492314686</v>
      </c>
    </row>
    <row r="12" spans="1:4" ht="15" customHeight="1">
      <c r="A12" s="4" t="s">
        <v>49</v>
      </c>
      <c r="B12" s="4" t="s">
        <v>50</v>
      </c>
      <c r="C12" s="26">
        <f>C11-C13</f>
        <v>-196498037</v>
      </c>
      <c r="D12" s="26">
        <v>879990814</v>
      </c>
    </row>
    <row r="13" spans="1:4" ht="15" customHeight="1">
      <c r="A13" s="4" t="s">
        <v>51</v>
      </c>
      <c r="B13" s="4" t="s">
        <v>52</v>
      </c>
      <c r="C13" s="27">
        <v>417201134</v>
      </c>
      <c r="D13" s="30">
        <v>612323872</v>
      </c>
    </row>
    <row r="14" spans="1:4" ht="15" customHeight="1">
      <c r="A14" s="4" t="s">
        <v>53</v>
      </c>
      <c r="B14" s="4" t="s">
        <v>54</v>
      </c>
      <c r="C14" s="15"/>
      <c r="D14" s="15"/>
    </row>
    <row r="15" spans="1:4" ht="15" customHeight="1">
      <c r="A15" s="7" t="s">
        <v>55</v>
      </c>
      <c r="B15" s="7" t="s">
        <v>56</v>
      </c>
      <c r="C15" s="21">
        <f>C10-C6</f>
        <v>-9.2299999999995634</v>
      </c>
      <c r="D15" s="21">
        <v>41.389999999999418</v>
      </c>
    </row>
    <row r="16" spans="1:4" ht="15" customHeight="1">
      <c r="A16" s="7" t="s">
        <v>57</v>
      </c>
      <c r="B16" s="7" t="s">
        <v>58</v>
      </c>
      <c r="C16" s="17"/>
      <c r="D16" s="17"/>
    </row>
    <row r="17" spans="1:10" ht="15" customHeight="1">
      <c r="A17" s="4" t="s">
        <v>59</v>
      </c>
      <c r="B17" s="4" t="s">
        <v>60</v>
      </c>
      <c r="C17" s="28">
        <v>389606113763</v>
      </c>
      <c r="D17" s="35">
        <v>389606113763</v>
      </c>
    </row>
    <row r="18" spans="1:10" ht="15" customHeight="1">
      <c r="A18" s="4" t="s">
        <v>61</v>
      </c>
      <c r="B18" s="4" t="s">
        <v>62</v>
      </c>
      <c r="C18" s="28">
        <v>340935768691</v>
      </c>
      <c r="D18" s="35">
        <v>340935768691</v>
      </c>
    </row>
    <row r="19" spans="1:10" ht="15" customHeight="1">
      <c r="A19" s="7" t="s">
        <v>63</v>
      </c>
      <c r="B19" s="7" t="s">
        <v>35</v>
      </c>
      <c r="C19" s="22"/>
      <c r="D19" s="22"/>
    </row>
    <row r="20" spans="1:10" ht="15" customHeight="1">
      <c r="A20" s="4" t="s">
        <v>64</v>
      </c>
      <c r="B20" s="4" t="s">
        <v>37</v>
      </c>
      <c r="C20" s="23">
        <v>76861.84</v>
      </c>
      <c r="D20" s="23">
        <v>76861.84</v>
      </c>
    </row>
    <row r="21" spans="1:10" ht="15" customHeight="1">
      <c r="A21" s="4" t="s">
        <v>65</v>
      </c>
      <c r="B21" s="4" t="s">
        <v>39</v>
      </c>
      <c r="C21" s="33">
        <v>1236875333.0295999</v>
      </c>
      <c r="D21" s="23">
        <v>1237584767.8127999</v>
      </c>
      <c r="F21" s="36"/>
    </row>
    <row r="22" spans="1:10" ht="15" customHeight="1">
      <c r="A22" s="4" t="s">
        <v>66</v>
      </c>
      <c r="B22" s="4" t="s">
        <v>41</v>
      </c>
      <c r="C22" s="29">
        <v>3.6096469086086295E-3</v>
      </c>
      <c r="D22" s="29">
        <v>3.6140450682136042E-3</v>
      </c>
      <c r="F22" s="32"/>
    </row>
    <row r="23" spans="1:10" ht="48" customHeight="1">
      <c r="A23" s="7" t="s">
        <v>67</v>
      </c>
      <c r="B23" s="14" t="s">
        <v>68</v>
      </c>
      <c r="C23" s="22"/>
      <c r="D23" s="22"/>
      <c r="J23" s="31"/>
    </row>
    <row r="24" spans="1:10" ht="15" customHeight="1">
      <c r="A24" s="7" t="s">
        <v>9</v>
      </c>
      <c r="B24" s="7" t="s">
        <v>43</v>
      </c>
      <c r="C24" s="22"/>
      <c r="D24" s="22"/>
    </row>
    <row r="25" spans="1:10" ht="15" customHeight="1">
      <c r="A25" s="7" t="s">
        <v>12</v>
      </c>
      <c r="B25" s="7" t="s">
        <v>47</v>
      </c>
      <c r="C25" s="22"/>
      <c r="D25" s="22"/>
    </row>
    <row r="26" spans="1:10" ht="15" customHeight="1">
      <c r="A26" s="7" t="s">
        <v>15</v>
      </c>
      <c r="B26" s="7" t="s">
        <v>69</v>
      </c>
      <c r="C26" s="22"/>
      <c r="D26" s="22"/>
    </row>
    <row r="27" spans="1:10" ht="15" customHeight="1">
      <c r="A27" s="7" t="s">
        <v>55</v>
      </c>
      <c r="B27" s="7" t="s">
        <v>70</v>
      </c>
      <c r="C27" s="22" t="s">
        <v>71</v>
      </c>
      <c r="D27" s="22" t="s">
        <v>71</v>
      </c>
    </row>
    <row r="28" spans="1:10" ht="15" customHeight="1">
      <c r="A28" s="4" t="s">
        <v>72</v>
      </c>
      <c r="B28" s="4" t="s">
        <v>73</v>
      </c>
      <c r="C28" s="24"/>
      <c r="D28" s="24"/>
    </row>
    <row r="29" spans="1:10" ht="15" customHeight="1">
      <c r="A29" s="4" t="s">
        <v>74</v>
      </c>
      <c r="B29" s="4" t="s">
        <v>75</v>
      </c>
      <c r="C29" s="24"/>
      <c r="D29" s="24"/>
    </row>
    <row r="30" spans="1:10" ht="15" customHeight="1">
      <c r="A30" s="7" t="s">
        <v>57</v>
      </c>
      <c r="B30" s="7" t="s">
        <v>76</v>
      </c>
      <c r="C30" s="22"/>
      <c r="D30" s="22"/>
    </row>
    <row r="31" spans="1:10" ht="15" customHeight="1">
      <c r="A31" s="4" t="s">
        <v>59</v>
      </c>
      <c r="B31" s="4" t="s">
        <v>60</v>
      </c>
      <c r="C31" s="24"/>
      <c r="D31" s="24"/>
    </row>
    <row r="32" spans="1:10" ht="15" customHeight="1">
      <c r="A32" s="4" t="s">
        <v>61</v>
      </c>
      <c r="B32" s="4" t="s">
        <v>62</v>
      </c>
      <c r="C32" s="24"/>
      <c r="D32" s="24"/>
    </row>
    <row r="33" spans="1:4" ht="15" customHeight="1">
      <c r="A33" s="40" t="s">
        <v>77</v>
      </c>
      <c r="B33" s="40"/>
      <c r="C33" s="40"/>
      <c r="D33" s="40"/>
    </row>
    <row r="34" spans="1:4" ht="15" customHeight="1">
      <c r="A34" s="40" t="s">
        <v>78</v>
      </c>
      <c r="B34" s="40"/>
      <c r="C34" s="40"/>
      <c r="D34" s="40"/>
    </row>
  </sheetData>
  <mergeCells count="2">
    <mergeCell ref="A33:D33"/>
    <mergeCell ref="A34:D34"/>
  </mergeCells>
  <pageMargins left="0.75" right="0.75" top="1" bottom="1" header="0.5" footer="0.5"/>
  <pageSetup scale="65" orientation="portrait" r:id="rId1"/>
  <headerFooter alignWithMargins="0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D9"/>
  <sheetViews>
    <sheetView workbookViewId="0">
      <selection activeCell="C26" sqref="C26"/>
    </sheetView>
  </sheetViews>
  <sheetFormatPr defaultRowHeight="12.75"/>
  <cols>
    <col min="1" max="1" width="7.42578125" customWidth="1"/>
    <col min="2" max="2" width="54.85546875" customWidth="1"/>
    <col min="3" max="4" width="23.28515625" customWidth="1"/>
  </cols>
  <sheetData>
    <row r="1" spans="1:4" ht="15" customHeight="1">
      <c r="A1" s="6" t="s">
        <v>6</v>
      </c>
      <c r="B1" s="6" t="s">
        <v>25</v>
      </c>
      <c r="C1" s="6" t="s">
        <v>26</v>
      </c>
      <c r="D1" s="6" t="s">
        <v>27</v>
      </c>
    </row>
    <row r="2" spans="1:4" ht="15" customHeight="1">
      <c r="A2" s="7" t="s">
        <v>9</v>
      </c>
      <c r="B2" s="7" t="s">
        <v>28</v>
      </c>
      <c r="C2" s="7"/>
      <c r="D2" s="7"/>
    </row>
    <row r="3" spans="1:4" ht="15" customHeight="1">
      <c r="A3" s="4" t="s">
        <v>29</v>
      </c>
      <c r="B3" s="4" t="s">
        <v>30</v>
      </c>
      <c r="C3" s="10"/>
      <c r="D3" s="10"/>
    </row>
    <row r="4" spans="1:4" ht="15" customHeight="1">
      <c r="A4" s="4" t="s">
        <v>31</v>
      </c>
      <c r="B4" s="4" t="s">
        <v>32</v>
      </c>
      <c r="C4" s="4"/>
      <c r="D4" s="4"/>
    </row>
    <row r="5" spans="1:4" ht="15" customHeight="1">
      <c r="A5" s="4" t="s">
        <v>33</v>
      </c>
      <c r="B5" s="4" t="s">
        <v>34</v>
      </c>
      <c r="C5" s="11"/>
      <c r="D5" s="11"/>
    </row>
    <row r="6" spans="1:4" ht="15" customHeight="1">
      <c r="A6" s="7" t="s">
        <v>12</v>
      </c>
      <c r="B6" s="7" t="s">
        <v>35</v>
      </c>
      <c r="C6" s="7"/>
      <c r="D6" s="7"/>
    </row>
    <row r="7" spans="1:4" ht="15" customHeight="1">
      <c r="A7" s="4" t="s">
        <v>36</v>
      </c>
      <c r="B7" s="4" t="s">
        <v>37</v>
      </c>
      <c r="C7" s="9"/>
      <c r="D7" s="9"/>
    </row>
    <row r="8" spans="1:4" ht="15" customHeight="1">
      <c r="A8" s="4" t="s">
        <v>38</v>
      </c>
      <c r="B8" s="4" t="s">
        <v>39</v>
      </c>
      <c r="C8" s="9"/>
      <c r="D8" s="9"/>
    </row>
    <row r="9" spans="1:4" ht="15" customHeight="1">
      <c r="A9" s="4" t="s">
        <v>40</v>
      </c>
      <c r="B9" s="4" t="s">
        <v>41</v>
      </c>
      <c r="C9" s="12"/>
      <c r="D9" s="12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C3"/>
  <sheetViews>
    <sheetView workbookViewId="0">
      <selection activeCell="C15" sqref="C15"/>
    </sheetView>
  </sheetViews>
  <sheetFormatPr defaultRowHeight="12.75"/>
  <cols>
    <col min="1" max="1" width="6.85546875" customWidth="1"/>
    <col min="2" max="2" width="39.42578125" customWidth="1"/>
    <col min="3" max="3" width="43.5703125" customWidth="1"/>
  </cols>
  <sheetData>
    <row r="1" spans="1:3" ht="15" customHeight="1">
      <c r="A1" s="6" t="s">
        <v>6</v>
      </c>
      <c r="B1" s="6" t="s">
        <v>79</v>
      </c>
      <c r="C1" s="6" t="s">
        <v>7</v>
      </c>
    </row>
    <row r="2" spans="1:3" ht="15" customHeight="1">
      <c r="A2" s="4" t="s">
        <v>80</v>
      </c>
      <c r="B2" s="4" t="s">
        <v>80</v>
      </c>
      <c r="C2" s="4" t="s">
        <v>80</v>
      </c>
    </row>
    <row r="3" spans="1:3" ht="15" customHeight="1">
      <c r="A3" s="4"/>
      <c r="B3" s="4"/>
      <c r="C3" s="4"/>
    </row>
  </sheetData>
  <pageMargins left="0.75" right="0.75" top="1" bottom="1" header="0.5" footer="0.5"/>
  <pageSetup orientation="portrait" horizontalDpi="300" verticalDpi="300"/>
  <headerFooter alignWithMargins="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A81"/>
  <sheetViews>
    <sheetView workbookViewId="0"/>
  </sheetViews>
  <sheetFormatPr defaultRowHeight="12.75"/>
  <sheetData>
    <row r="1" spans="1:1">
      <c r="A1" t="str">
        <f>CONCATENATE("{'SheetId':'532945ab-6ee2-445c-968d-e7f02eb76aac'",",","'UId':'45b08bd2-96ec-4c18-a8e8-9e7e47bac452'",",'Col':",COLUMN(QuyDinhGia_HangNgay!C2),",'Row':",ROW(QuyDinhGia_HangNgay!C2),",","'Format':'numberic'",",'Value':'",SUBSTITUTE(QuyDinhGia_HangNgay!C2,"'","\'"),"','TargetCode':''}")</f>
        <v>{'SheetId':'532945ab-6ee2-445c-968d-e7f02eb76aac','UId':'45b08bd2-96ec-4c18-a8e8-9e7e47bac452','Col':3,'Row':2,'Format':'numberic','Value':'','TargetCode':''}</v>
      </c>
    </row>
    <row r="2" spans="1:1">
      <c r="A2" t="str">
        <f>CONCATENATE("{'SheetId':'532945ab-6ee2-445c-968d-e7f02eb76aac'",",","'UId':'d132f729-b6c1-49cf-b9f5-ab3e04e5d79b'",",'Col':",COLUMN(QuyDinhGia_HangNgay!D2),",'Row':",ROW(QuyDinhGia_HangNgay!D2),",","'Format':'numberic'",",'Value':'",SUBSTITUTE(QuyDinhGia_HangNgay!D2,"'","\'"),"','TargetCode':''}")</f>
        <v>{'SheetId':'532945ab-6ee2-445c-968d-e7f02eb76aac','UId':'d132f729-b6c1-49cf-b9f5-ab3e04e5d79b','Col':4,'Row':2,'Format':'numberic','Value':'','TargetCode':''}</v>
      </c>
    </row>
    <row r="3" spans="1:1">
      <c r="A3" t="str">
        <f>CONCATENATE("{'SheetId':'532945ab-6ee2-445c-968d-e7f02eb76aac'",",","'UId':'1f175759-6dcd-4ce2-a463-54620d3cec54'",",'Col':",COLUMN(QuyDinhGia_HangNgay!C3),",'Row':",ROW(QuyDinhGia_HangNgay!C3),",","'Format':'numberic'",",'Value':'",SUBSTITUTE(QuyDinhGia_HangNgay!C3,"'","\'"),"','TargetCode':''}")</f>
        <v>{'SheetId':'532945ab-6ee2-445c-968d-e7f02eb76aac','UId':'1f175759-6dcd-4ce2-a463-54620d3cec54','Col':3,'Row':3,'Format':'numberic','Value':'','TargetCode':''}</v>
      </c>
    </row>
    <row r="4" spans="1:1">
      <c r="A4" t="str">
        <f>CONCATENATE("{'SheetId':'532945ab-6ee2-445c-968d-e7f02eb76aac'",",","'UId':'df63451e-4881-4f55-9d40-3ad3e6256289'",",'Col':",COLUMN(QuyDinhGia_HangNgay!D3),",'Row':",ROW(QuyDinhGia_HangNgay!D3),",","'Format':'numberic'",",'Value':'",SUBSTITUTE(QuyDinhGia_HangNgay!D3,"'","\'"),"','TargetCode':''}")</f>
        <v>{'SheetId':'532945ab-6ee2-445c-968d-e7f02eb76aac','UId':'df63451e-4881-4f55-9d40-3ad3e6256289','Col':4,'Row':3,'Format':'numberic','Value':'','TargetCode':''}</v>
      </c>
    </row>
    <row r="5" spans="1:1">
      <c r="A5" t="str">
        <f>CONCATENATE("{'SheetId':'532945ab-6ee2-445c-968d-e7f02eb76aac'",",","'UId':'2eff2f57-bc8b-45eb-a1ab-ce1a46dd2e39'",",'Col':",COLUMN(QuyDinhGia_HangNgay!C4),",'Row':",ROW(QuyDinhGia_HangNgay!C4),",","'Format':'numberic'",",'Value':'",SUBSTITUTE(QuyDinhGia_HangNgay!C4,"'","\'"),"','TargetCode':''}")</f>
        <v>{'SheetId':'532945ab-6ee2-445c-968d-e7f02eb76aac','UId':'2eff2f57-bc8b-45eb-a1ab-ce1a46dd2e39','Col':3,'Row':4,'Format':'numberic','Value':'','TargetCode':''}</v>
      </c>
    </row>
    <row r="6" spans="1:1">
      <c r="A6" t="str">
        <f>CONCATENATE("{'SheetId':'532945ab-6ee2-445c-968d-e7f02eb76aac'",",","'UId':'14241584-115f-4a0b-853a-c294e7421148'",",'Col':",COLUMN(QuyDinhGia_HangNgay!D4),",'Row':",ROW(QuyDinhGia_HangNgay!D4),",","'Format':'numberic'",",'Value':'",SUBSTITUTE(QuyDinhGia_HangNgay!D4,"'","\'"),"','TargetCode':''}")</f>
        <v>{'SheetId':'532945ab-6ee2-445c-968d-e7f02eb76aac','UId':'14241584-115f-4a0b-853a-c294e7421148','Col':4,'Row':4,'Format':'numberic','Value':'','TargetCode':''}</v>
      </c>
    </row>
    <row r="7" spans="1:1">
      <c r="A7" t="str">
        <f>CONCATENATE("{'SheetId':'532945ab-6ee2-445c-968d-e7f02eb76aac'",",","'UId':'8922bb11-1c36-45a2-b95e-d93a0bfb38a0'",",'Col':",COLUMN(QuyDinhGia_HangNgay!C5),",'Row':",ROW(QuyDinhGia_HangNgay!C5),",","'Format':'numberic'",",'Value':'",SUBSTITUTE(QuyDinhGia_HangNgay!C5,"'","\'"),"','TargetCode':''}")</f>
        <v>{'SheetId':'532945ab-6ee2-445c-968d-e7f02eb76aac','UId':'8922bb11-1c36-45a2-b95e-d93a0bfb38a0','Col':3,'Row':5,'Format':'numberic','Value':'','TargetCode':''}</v>
      </c>
    </row>
    <row r="8" spans="1:1">
      <c r="A8" t="str">
        <f>CONCATENATE("{'SheetId':'532945ab-6ee2-445c-968d-e7f02eb76aac'",",","'UId':'0386b55c-340a-4ccd-b981-23c5ede5d6b8'",",'Col':",COLUMN(QuyDinhGia_HangNgay!D5),",'Row':",ROW(QuyDinhGia_HangNgay!D5),",","'Format':'numberic'",",'Value':'",SUBSTITUTE(QuyDinhGia_HangNgay!D5,"'","\'"),"','TargetCode':''}")</f>
        <v>{'SheetId':'532945ab-6ee2-445c-968d-e7f02eb76aac','UId':'0386b55c-340a-4ccd-b981-23c5ede5d6b8','Col':4,'Row':5,'Format':'numberic','Value':'','TargetCode':''}</v>
      </c>
    </row>
    <row r="9" spans="1:1">
      <c r="A9" t="str">
        <f>CONCATENATE("{'SheetId':'532945ab-6ee2-445c-968d-e7f02eb76aac'",",","'UId':'52cfa2aa-2e4e-4d9b-aa94-408ee6db76ba'",",'Col':",COLUMN(QuyDinhGia_HangNgay!C6),",'Row':",ROW(QuyDinhGia_HangNgay!C6),",","'Format':'numberic'",",'Value':'",SUBSTITUTE(QuyDinhGia_HangNgay!C6,"'","\'"),"','TargetCode':''}")</f>
        <v>{'SheetId':'532945ab-6ee2-445c-968d-e7f02eb76aac','UId':'52cfa2aa-2e4e-4d9b-aa94-408ee6db76ba','Col':3,'Row':6,'Format':'numberic','Value':'','TargetCode':''}</v>
      </c>
    </row>
    <row r="10" spans="1:1">
      <c r="A10" t="str">
        <f>CONCATENATE("{'SheetId':'532945ab-6ee2-445c-968d-e7f02eb76aac'",",","'UId':'9a5146c2-fdd2-41ce-9041-29ea7556319e'",",'Col':",COLUMN(QuyDinhGia_HangNgay!D6),",'Row':",ROW(QuyDinhGia_HangNgay!D6),",","'Format':'numberic'",",'Value':'",SUBSTITUTE(QuyDinhGia_HangNgay!D6,"'","\'"),"','TargetCode':''}")</f>
        <v>{'SheetId':'532945ab-6ee2-445c-968d-e7f02eb76aac','UId':'9a5146c2-fdd2-41ce-9041-29ea7556319e','Col':4,'Row':6,'Format':'numberic','Value':'','TargetCode':''}</v>
      </c>
    </row>
    <row r="11" spans="1:1">
      <c r="A11" t="str">
        <f>CONCATENATE("{'SheetId':'532945ab-6ee2-445c-968d-e7f02eb76aac'",",","'UId':'0122b8e6-6e98-44a3-b5f5-62119cc28b58'",",'Col':",COLUMN(QuyDinhGia_HangNgay!C7),",'Row':",ROW(QuyDinhGia_HangNgay!C7),",","'Format':'numberic'",",'Value':'",SUBSTITUTE(QuyDinhGia_HangNgay!C7,"'","\'"),"','TargetCode':''}")</f>
        <v>{'SheetId':'532945ab-6ee2-445c-968d-e7f02eb76aac','UId':'0122b8e6-6e98-44a3-b5f5-62119cc28b58','Col':3,'Row':7,'Format':'numberic','Value':'','TargetCode':''}</v>
      </c>
    </row>
    <row r="12" spans="1:1">
      <c r="A12" t="str">
        <f>CONCATENATE("{'SheetId':'532945ab-6ee2-445c-968d-e7f02eb76aac'",",","'UId':'168f3043-fb6e-4c8d-b2e8-aadbc57d62ae'",",'Col':",COLUMN(QuyDinhGia_HangNgay!D7),",'Row':",ROW(QuyDinhGia_HangNgay!D7),",","'Format':'numberic'",",'Value':'",SUBSTITUTE(QuyDinhGia_HangNgay!D7,"'","\'"),"','TargetCode':''}")</f>
        <v>{'SheetId':'532945ab-6ee2-445c-968d-e7f02eb76aac','UId':'168f3043-fb6e-4c8d-b2e8-aadbc57d62ae','Col':4,'Row':7,'Format':'numberic','Value':'','TargetCode':''}</v>
      </c>
    </row>
    <row r="13" spans="1:1">
      <c r="A13" t="str">
        <f>CONCATENATE("{'SheetId':'532945ab-6ee2-445c-968d-e7f02eb76aac'",",","'UId':'dc373327-812c-4574-a89b-45e7962c83f9'",",'Col':",COLUMN(QuyDinhGia_HangNgay!C8),",'Row':",ROW(QuyDinhGia_HangNgay!C8),",","'Format':'numberic'",",'Value':'",SUBSTITUTE(QuyDinhGia_HangNgay!C8,"'","\'"),"','TargetCode':''}")</f>
        <v>{'SheetId':'532945ab-6ee2-445c-968d-e7f02eb76aac','UId':'dc373327-812c-4574-a89b-45e7962c83f9','Col':3,'Row':8,'Format':'numberic','Value':'','TargetCode':''}</v>
      </c>
    </row>
    <row r="14" spans="1:1">
      <c r="A14" t="str">
        <f>CONCATENATE("{'SheetId':'532945ab-6ee2-445c-968d-e7f02eb76aac'",",","'UId':'61429e25-1f7f-4225-afcd-4f77120fa043'",",'Col':",COLUMN(QuyDinhGia_HangNgay!D8),",'Row':",ROW(QuyDinhGia_HangNgay!D8),",","'Format':'numberic'",",'Value':'",SUBSTITUTE(QuyDinhGia_HangNgay!D8,"'","\'"),"','TargetCode':''}")</f>
        <v>{'SheetId':'532945ab-6ee2-445c-968d-e7f02eb76aac','UId':'61429e25-1f7f-4225-afcd-4f77120fa043','Col':4,'Row':8,'Format':'numberic','Value':'','TargetCode':''}</v>
      </c>
    </row>
    <row r="15" spans="1:1">
      <c r="A15" t="str">
        <f>CONCATENATE("{'SheetId':'532945ab-6ee2-445c-968d-e7f02eb76aac'",",","'UId':'edff4b95-f346-4d9f-b0ef-26cf1f17b229'",",'Col':",COLUMN(QuyDinhGia_HangNgay!C9),",'Row':",ROW(QuyDinhGia_HangNgay!C9),",","'Format':'numberic'",",'Value':'",SUBSTITUTE(QuyDinhGia_HangNgay!C9,"'","\'"),"','TargetCode':''}")</f>
        <v>{'SheetId':'532945ab-6ee2-445c-968d-e7f02eb76aac','UId':'edff4b95-f346-4d9f-b0ef-26cf1f17b229','Col':3,'Row':9,'Format':'numberic','Value':'','TargetCode':''}</v>
      </c>
    </row>
    <row r="16" spans="1:1">
      <c r="A16" t="str">
        <f>CONCATENATE("{'SheetId':'532945ab-6ee2-445c-968d-e7f02eb76aac'",",","'UId':'2d8d3015-7339-4a4c-89aa-d8c5184315f6'",",'Col':",COLUMN(QuyDinhGia_HangNgay!D9),",'Row':",ROW(QuyDinhGia_HangNgay!D9),",","'Format':'numberic'",",'Value':'",SUBSTITUTE(QuyDinhGia_HangNgay!D9,"'","\'"),"','TargetCode':''}")</f>
        <v>{'SheetId':'532945ab-6ee2-445c-968d-e7f02eb76aac','UId':'2d8d3015-7339-4a4c-89aa-d8c5184315f6','Col':4,'Row':9,'Format':'numberic','Value':'','TargetCode':''}</v>
      </c>
    </row>
    <row r="17" spans="1:1">
      <c r="A17" t="str">
        <f>CONCATENATE("{'SheetId':'0f0a93f5-60f7-4c27-9121-9ea290dd8334'",",","'UId':'ff30e2e5-527e-4964-a17e-13e2aa034164'",",'Col':",COLUMN(QuyDinhGia_Khac!C2),",'Row':",ROW(QuyDinhGia_Khac!C2),",","'Format':'numberic'",",'Value':'",SUBSTITUTE(QuyDinhGia_Khac!C2,"'","\'"),"','TargetCode':''}")</f>
        <v>{'SheetId':'0f0a93f5-60f7-4c27-9121-9ea290dd8334','UId':'ff30e2e5-527e-4964-a17e-13e2aa034164','Col':3,'Row':2,'Format':'numberic','Value':'','TargetCode':''}</v>
      </c>
    </row>
    <row r="18" spans="1:1">
      <c r="A18" t="str">
        <f>CONCATENATE("{'SheetId':'0f0a93f5-60f7-4c27-9121-9ea290dd8334'",",","'UId':'ffa9dc97-4b5c-45af-a009-09904594499c'",",'Col':",COLUMN(QuyDinhGia_Khac!D2),",'Row':",ROW(QuyDinhGia_Khac!D2),",","'Format':'numberic'",",'Value':'",SUBSTITUTE(QuyDinhGia_Khac!D2,"'","\'"),"','TargetCode':''}")</f>
        <v>{'SheetId':'0f0a93f5-60f7-4c27-9121-9ea290dd8334','UId':'ffa9dc97-4b5c-45af-a009-09904594499c','Col':4,'Row':2,'Format':'numberic','Value':'','TargetCode':''}</v>
      </c>
    </row>
    <row r="19" spans="1:1">
      <c r="A19" t="str">
        <f>CONCATENATE("{'SheetId':'0f0a93f5-60f7-4c27-9121-9ea290dd8334'",",","'UId':'0ff58739-4c6d-429f-a359-4661ee8ca778'",",'Col':",COLUMN(QuyDinhGia_Khac!C3),",'Row':",ROW(QuyDinhGia_Khac!C3),",","'Format':'numberic'",",'Value':'",SUBSTITUTE(QuyDinhGia_Khac!C3,"'","\'"),"','TargetCode':''}")</f>
        <v>{'SheetId':'0f0a93f5-60f7-4c27-9121-9ea290dd8334','UId':'0ff58739-4c6d-429f-a359-4661ee8ca778','Col':3,'Row':3,'Format':'numberic','Value':'','TargetCode':''}</v>
      </c>
    </row>
    <row r="20" spans="1:1">
      <c r="A20" t="str">
        <f>CONCATENATE("{'SheetId':'0f0a93f5-60f7-4c27-9121-9ea290dd8334'",",","'UId':'0c9edbf8-9360-48a1-9c31-4d87c267079d'",",'Col':",COLUMN(QuyDinhGia_Khac!D3),",'Row':",ROW(QuyDinhGia_Khac!D3),",","'Format':'numberic'",",'Value':'",SUBSTITUTE(QuyDinhGia_Khac!D3,"'","\'"),"','TargetCode':''}")</f>
        <v>{'SheetId':'0f0a93f5-60f7-4c27-9121-9ea290dd8334','UId':'0c9edbf8-9360-48a1-9c31-4d87c267079d','Col':4,'Row':3,'Format':'numberic','Value':'','TargetCode':''}</v>
      </c>
    </row>
    <row r="21" spans="1:1">
      <c r="A21" t="str">
        <f>CONCATENATE("{'SheetId':'0f0a93f5-60f7-4c27-9121-9ea290dd8334'",",","'UId':'7d8df9de-6ec3-46c6-a9cb-3bb3debdabc3'",",'Col':",COLUMN(QuyDinhGia_Khac!C4),",'Row':",ROW(QuyDinhGia_Khac!C4),",","'Format':'numberic'",",'Value':'",SUBSTITUTE(QuyDinhGia_Khac!C4,"'","\'"),"','TargetCode':''}")</f>
        <v>{'SheetId':'0f0a93f5-60f7-4c27-9121-9ea290dd8334','UId':'7d8df9de-6ec3-46c6-a9cb-3bb3debdabc3','Col':3,'Row':4,'Format':'numberic','Value':'342437558042','TargetCode':''}</v>
      </c>
    </row>
    <row r="22" spans="1:1">
      <c r="A22" t="str">
        <f>CONCATENATE("{'SheetId':'0f0a93f5-60f7-4c27-9121-9ea290dd8334'",",","'UId':'6878300a-c20f-462d-9746-1f03421f3475'",",'Col':",COLUMN(QuyDinhGia_Khac!D4),",'Row':",ROW(QuyDinhGia_Khac!D4),",","'Format':'numberic'",",'Value':'",SUBSTITUTE(QuyDinhGia_Khac!D4,"'","\'"),"','TargetCode':''}")</f>
        <v>{'SheetId':'0f0a93f5-60f7-4c27-9121-9ea290dd8334','UId':'6878300a-c20f-462d-9746-1f03421f3475','Col':4,'Row':4,'Format':'numberic','Value':'340945243356','TargetCode':''}</v>
      </c>
    </row>
    <row r="23" spans="1:1">
      <c r="A23" t="str">
        <f>CONCATENATE("{'SheetId':'0f0a93f5-60f7-4c27-9121-9ea290dd8334'",",","'UId':'4433d2c2-7ea0-41f5-bf1f-f100c11835a8'",",'Col':",COLUMN(QuyDinhGia_Khac!C5),",'Row':",ROW(QuyDinhGia_Khac!C5),",","'Format':'numberic'",",'Value':'",SUBSTITUTE(QuyDinhGia_Khac!C5,"'","\'"),"','TargetCode':''}")</f>
        <v>{'SheetId':'0f0a93f5-60f7-4c27-9121-9ea290dd8334','UId':'4433d2c2-7ea0-41f5-bf1f-f100c11835a8','Col':3,'Row':5,'Format':'numberic','Value':'','TargetCode':''}</v>
      </c>
    </row>
    <row r="24" spans="1:1">
      <c r="A24" t="str">
        <f>CONCATENATE("{'SheetId':'0f0a93f5-60f7-4c27-9121-9ea290dd8334'",",","'UId':'b5a3b51b-26db-4f5f-8788-b531aa1b5427'",",'Col':",COLUMN(QuyDinhGia_Khac!D5),",'Row':",ROW(QuyDinhGia_Khac!D5),",","'Format':'numberic'",",'Value':'",SUBSTITUTE(QuyDinhGia_Khac!D5,"'","\'"),"','TargetCode':''}")</f>
        <v>{'SheetId':'0f0a93f5-60f7-4c27-9121-9ea290dd8334','UId':'b5a3b51b-26db-4f5f-8788-b531aa1b5427','Col':4,'Row':5,'Format':'numberic','Value':'','TargetCode':''}</v>
      </c>
    </row>
    <row r="25" spans="1:1">
      <c r="A25" t="str">
        <f>CONCATENATE("{'SheetId':'0f0a93f5-60f7-4c27-9121-9ea290dd8334'",",","'UId':'cc99c128-86ca-47ff-b226-95c60d9beb91'",",'Col':",COLUMN(QuyDinhGia_Khac!C6),",'Row':",ROW(QuyDinhGia_Khac!C6),",","'Format':'numberic'",",'Value':'",SUBSTITUTE(QuyDinhGia_Khac!C6,"'","\'"),"','TargetCode':''}")</f>
        <v>{'SheetId':'0f0a93f5-60f7-4c27-9121-9ea290dd8334','UId':'cc99c128-86ca-47ff-b226-95c60d9beb91','Col':3,'Row':6,'Format':'numberic','Value':'16101.42','TargetCode':''}</v>
      </c>
    </row>
    <row r="26" spans="1:1">
      <c r="A26" t="str">
        <f>CONCATENATE("{'SheetId':'0f0a93f5-60f7-4c27-9121-9ea290dd8334'",",","'UId':'c3bfcec2-e653-4f82-860b-803225fef5d1'",",'Col':",COLUMN(QuyDinhGia_Khac!D6),",'Row':",ROW(QuyDinhGia_Khac!D6),",","'Format':'numberic'",",'Value':'",SUBSTITUTE(QuyDinhGia_Khac!D6,"'","\'"),"','TargetCode':''}")</f>
        <v>{'SheetId':'0f0a93f5-60f7-4c27-9121-9ea290dd8334','UId':'c3bfcec2-e653-4f82-860b-803225fef5d1','Col':4,'Row':6,'Format':'numberic','Value':'16060.03','TargetCode':''}</v>
      </c>
    </row>
    <row r="27" spans="1:1">
      <c r="A27" t="str">
        <f>CONCATENATE("{'SheetId':'0f0a93f5-60f7-4c27-9121-9ea290dd8334'",",","'UId':'1ae8496f-f8fd-4f6e-8de4-03e5148e98df'",",'Col':",COLUMN(QuyDinhGia_Khac!C7),",'Row':",ROW(QuyDinhGia_Khac!C7),",","'Format':'numberic'",",'Value':'",SUBSTITUTE(QuyDinhGia_Khac!C7,"'","\'"),"','TargetCode':''}")</f>
        <v>{'SheetId':'0f0a93f5-60f7-4c27-9121-9ea290dd8334','UId':'1ae8496f-f8fd-4f6e-8de4-03e5148e98df','Col':3,'Row':7,'Format':'numberic','Value':'','TargetCode':''}</v>
      </c>
    </row>
    <row r="28" spans="1:1">
      <c r="A28" t="str">
        <f>CONCATENATE("{'SheetId':'0f0a93f5-60f7-4c27-9121-9ea290dd8334'",",","'UId':'0396b13f-534e-42f7-b398-0fce97320555'",",'Col':",COLUMN(QuyDinhGia_Khac!D7),",'Row':",ROW(QuyDinhGia_Khac!D7),",","'Format':'numberic'",",'Value':'",SUBSTITUTE(QuyDinhGia_Khac!D7,"'","\'"),"','TargetCode':''}")</f>
        <v>{'SheetId':'0f0a93f5-60f7-4c27-9121-9ea290dd8334','UId':'0396b13f-534e-42f7-b398-0fce97320555','Col':4,'Row':7,'Format':'numberic','Value':'','TargetCode':''}</v>
      </c>
    </row>
    <row r="29" spans="1:1">
      <c r="A29" t="str">
        <f>CONCATENATE("{'SheetId':'0f0a93f5-60f7-4c27-9121-9ea290dd8334'",",","'UId':'1a4c42c9-725c-46f6-8a85-4bdbfb1f8740'",",'Col':",COLUMN(QuyDinhGia_Khac!C8),",'Row':",ROW(QuyDinhGia_Khac!C8),",","'Format':'numberic'",",'Value':'",SUBSTITUTE(QuyDinhGia_Khac!C8,"'","\'"),"','TargetCode':''}")</f>
        <v>{'SheetId':'0f0a93f5-60f7-4c27-9121-9ea290dd8334','UId':'1a4c42c9-725c-46f6-8a85-4bdbfb1f8740','Col':3,'Row':8,'Format':'numberic','Value':'342658261139','TargetCode':''}</v>
      </c>
    </row>
    <row r="30" spans="1:1">
      <c r="A30" t="str">
        <f>CONCATENATE("{'SheetId':'0f0a93f5-60f7-4c27-9121-9ea290dd8334'",",","'UId':'102a5969-ecf0-48a6-9b4c-2ef748e27d05'",",'Col':",COLUMN(QuyDinhGia_Khac!D8),",'Row':",ROW(QuyDinhGia_Khac!D8),",","'Format':'numberic'",",'Value':'",SUBSTITUTE(QuyDinhGia_Khac!D8,"'","\'"),"','TargetCode':''}")</f>
        <v>{'SheetId':'0f0a93f5-60f7-4c27-9121-9ea290dd8334','UId':'102a5969-ecf0-48a6-9b4c-2ef748e27d05','Col':4,'Row':8,'Format':'numberic','Value':'342437558042','TargetCode':''}</v>
      </c>
    </row>
    <row r="31" spans="1:1">
      <c r="A31" t="str">
        <f>CONCATENATE("{'SheetId':'0f0a93f5-60f7-4c27-9121-9ea290dd8334'",",","'UId':'a5c43b82-3645-4755-ac22-74de5445ed04'",",'Col':",COLUMN(QuyDinhGia_Khac!C9),",'Row':",ROW(QuyDinhGia_Khac!C9),",","'Format':'numberic'",",'Value':'",SUBSTITUTE(QuyDinhGia_Khac!C9,"'","\'"),"','TargetCode':''}")</f>
        <v>{'SheetId':'0f0a93f5-60f7-4c27-9121-9ea290dd8334','UId':'a5c43b82-3645-4755-ac22-74de5445ed04','Col':3,'Row':9,'Format':'numberic','Value':'','TargetCode':''}</v>
      </c>
    </row>
    <row r="32" spans="1:1">
      <c r="A32" t="str">
        <f>CONCATENATE("{'SheetId':'0f0a93f5-60f7-4c27-9121-9ea290dd8334'",",","'UId':'12bdb2eb-3278-4092-8caf-00a7060c3091'",",'Col':",COLUMN(QuyDinhGia_Khac!D9),",'Row':",ROW(QuyDinhGia_Khac!D9),",","'Format':'numberic'",",'Value':'",SUBSTITUTE(QuyDinhGia_Khac!D9,"'","\'"),"','TargetCode':''}")</f>
        <v>{'SheetId':'0f0a93f5-60f7-4c27-9121-9ea290dd8334','UId':'12bdb2eb-3278-4092-8caf-00a7060c3091','Col':4,'Row':9,'Format':'numberic','Value':'','TargetCode':''}</v>
      </c>
    </row>
    <row r="33" spans="1:1">
      <c r="A33" t="str">
        <f>CONCATENATE("{'SheetId':'0f0a93f5-60f7-4c27-9121-9ea290dd8334'",",","'UId':'0adef1d5-524d-427d-84c0-491fb70d8521'",",'Col':",COLUMN(QuyDinhGia_Khac!C10),",'Row':",ROW(QuyDinhGia_Khac!C10),",","'Format':'numberic'",",'Value':'",SUBSTITUTE(QuyDinhGia_Khac!C10,"'","\'"),"','TargetCode':''}")</f>
        <v>{'SheetId':'0f0a93f5-60f7-4c27-9121-9ea290dd8334','UId':'0adef1d5-524d-427d-84c0-491fb70d8521','Col':3,'Row':10,'Format':'numberic','Value':'16092.19','TargetCode':''}</v>
      </c>
    </row>
    <row r="34" spans="1:1">
      <c r="A34" t="str">
        <f>CONCATENATE("{'SheetId':'0f0a93f5-60f7-4c27-9121-9ea290dd8334'",",","'UId':'dfb17dcf-c5ba-4757-9b28-e20992bc4553'",",'Col':",COLUMN(QuyDinhGia_Khac!D10),",'Row':",ROW(QuyDinhGia_Khac!D10),",","'Format':'numberic'",",'Value':'",SUBSTITUTE(QuyDinhGia_Khac!D10,"'","\'"),"','TargetCode':''}")</f>
        <v>{'SheetId':'0f0a93f5-60f7-4c27-9121-9ea290dd8334','UId':'dfb17dcf-c5ba-4757-9b28-e20992bc4553','Col':4,'Row':10,'Format':'numberic','Value':'16101.42','TargetCode':''}</v>
      </c>
    </row>
    <row r="35" spans="1:1">
      <c r="A35" t="str">
        <f>CONCATENATE("{'SheetId':'0f0a93f5-60f7-4c27-9121-9ea290dd8334'",",","'UId':'8c1be6bf-76a4-42d7-9fe4-f4822068d5a4'",",'Col':",COLUMN(QuyDinhGia_Khac!C11),",'Row':",ROW(QuyDinhGia_Khac!C11),",","'Format':'numberic'",",'Value':'",SUBSTITUTE(QuyDinhGia_Khac!C11,"'","\'"),"','TargetCode':''}")</f>
        <v>{'SheetId':'0f0a93f5-60f7-4c27-9121-9ea290dd8334','UId':'8c1be6bf-76a4-42d7-9fe4-f4822068d5a4','Col':3,'Row':11,'Format':'numberic','Value':'220703097','TargetCode':''}</v>
      </c>
    </row>
    <row r="36" spans="1:1">
      <c r="A36" t="str">
        <f>CONCATENATE("{'SheetId':'0f0a93f5-60f7-4c27-9121-9ea290dd8334'",",","'UId':'45174d06-2d38-411d-96aa-79e2629d72fe'",",'Col':",COLUMN(QuyDinhGia_Khac!D11),",'Row':",ROW(QuyDinhGia_Khac!D11),",","'Format':'numberic'",",'Value':'",SUBSTITUTE(QuyDinhGia_Khac!D11,"'","\'"),"','TargetCode':''}")</f>
        <v>{'SheetId':'0f0a93f5-60f7-4c27-9121-9ea290dd8334','UId':'45174d06-2d38-411d-96aa-79e2629d72fe','Col':4,'Row':11,'Format':'numberic','Value':'1492314686','TargetCode':''}</v>
      </c>
    </row>
    <row r="37" spans="1:1">
      <c r="A37" t="str">
        <f>CONCATENATE("{'SheetId':'0f0a93f5-60f7-4c27-9121-9ea290dd8334'",",","'UId':'47189bce-6760-48da-9fba-cbd16cc1da69'",",'Col':",COLUMN(QuyDinhGia_Khac!C12),",'Row':",ROW(QuyDinhGia_Khac!C12),",","'Format':'numberic'",",'Value':'",SUBSTITUTE(QuyDinhGia_Khac!C12,"'","\'"),"','TargetCode':''}")</f>
        <v>{'SheetId':'0f0a93f5-60f7-4c27-9121-9ea290dd8334','UId':'47189bce-6760-48da-9fba-cbd16cc1da69','Col':3,'Row':12,'Format':'numberic','Value':'-196498037','TargetCode':''}</v>
      </c>
    </row>
    <row r="38" spans="1:1">
      <c r="A38" t="str">
        <f>CONCATENATE("{'SheetId':'0f0a93f5-60f7-4c27-9121-9ea290dd8334'",",","'UId':'54b90877-796c-44fd-b01c-bac401362c90'",",'Col':",COLUMN(QuyDinhGia_Khac!D12),",'Row':",ROW(QuyDinhGia_Khac!D12),",","'Format':'numberic'",",'Value':'",SUBSTITUTE(QuyDinhGia_Khac!D12,"'","\'"),"','TargetCode':''}")</f>
        <v>{'SheetId':'0f0a93f5-60f7-4c27-9121-9ea290dd8334','UId':'54b90877-796c-44fd-b01c-bac401362c90','Col':4,'Row':12,'Format':'numberic','Value':'879990814','TargetCode':''}</v>
      </c>
    </row>
    <row r="39" spans="1:1">
      <c r="A39" t="str">
        <f>CONCATENATE("{'SheetId':'0f0a93f5-60f7-4c27-9121-9ea290dd8334'",",","'UId':'b596263e-ac83-4575-a696-5d078fa3d3e4'",",'Col':",COLUMN(QuyDinhGia_Khac!C13),",'Row':",ROW(QuyDinhGia_Khac!C13),",","'Format':'numberic'",",'Value':'",SUBSTITUTE(QuyDinhGia_Khac!C13,"'","\'"),"','TargetCode':''}")</f>
        <v>{'SheetId':'0f0a93f5-60f7-4c27-9121-9ea290dd8334','UId':'b596263e-ac83-4575-a696-5d078fa3d3e4','Col':3,'Row':13,'Format':'numberic','Value':'417201134','TargetCode':''}</v>
      </c>
    </row>
    <row r="40" spans="1:1">
      <c r="A40" t="str">
        <f>CONCATENATE("{'SheetId':'0f0a93f5-60f7-4c27-9121-9ea290dd8334'",",","'UId':'97dfbdb2-a540-49b5-997a-79b58e09a2ce'",",'Col':",COLUMN(QuyDinhGia_Khac!D13),",'Row':",ROW(QuyDinhGia_Khac!D13),",","'Format':'numberic'",",'Value':'",SUBSTITUTE(QuyDinhGia_Khac!D13,"'","\'"),"','TargetCode':''}")</f>
        <v>{'SheetId':'0f0a93f5-60f7-4c27-9121-9ea290dd8334','UId':'97dfbdb2-a540-49b5-997a-79b58e09a2ce','Col':4,'Row':13,'Format':'numberic','Value':'612323872','TargetCode':''}</v>
      </c>
    </row>
    <row r="41" spans="1:1">
      <c r="A41" t="str">
        <f>CONCATENATE("{'SheetId':'0f0a93f5-60f7-4c27-9121-9ea290dd8334'",",","'UId':'65ce3224-45ea-4d67-b5d4-ccf68f912368'",",'Col':",COLUMN(QuyDinhGia_Khac!C14),",'Row':",ROW(QuyDinhGia_Khac!C14),",","'Format':'numberic'",",'Value':'",SUBSTITUTE(QuyDinhGia_Khac!C14,"'","\'"),"','TargetCode':''}")</f>
        <v>{'SheetId':'0f0a93f5-60f7-4c27-9121-9ea290dd8334','UId':'65ce3224-45ea-4d67-b5d4-ccf68f912368','Col':3,'Row':14,'Format':'numberic','Value':'','TargetCode':''}</v>
      </c>
    </row>
    <row r="42" spans="1:1">
      <c r="A42" t="str">
        <f>CONCATENATE("{'SheetId':'0f0a93f5-60f7-4c27-9121-9ea290dd8334'",",","'UId':'5525d219-249d-4035-9733-46d70ada035f'",",'Col':",COLUMN(QuyDinhGia_Khac!D14),",'Row':",ROW(QuyDinhGia_Khac!D14),",","'Format':'numberic'",",'Value':'",SUBSTITUTE(QuyDinhGia_Khac!D14,"'","\'"),"','TargetCode':''}")</f>
        <v>{'SheetId':'0f0a93f5-60f7-4c27-9121-9ea290dd8334','UId':'5525d219-249d-4035-9733-46d70ada035f','Col':4,'Row':14,'Format':'numberic','Value':'','TargetCode':''}</v>
      </c>
    </row>
    <row r="43" spans="1:1">
      <c r="A43" t="str">
        <f>CONCATENATE("{'SheetId':'0f0a93f5-60f7-4c27-9121-9ea290dd8334'",",","'UId':'99c444f1-5fe2-45a1-82fa-ae77b2e76c8c'",",'Col':",COLUMN(QuyDinhGia_Khac!C15),",'Row':",ROW(QuyDinhGia_Khac!C15),",","'Format':'numberic'",",'Value':'",SUBSTITUTE(QuyDinhGia_Khac!C15,"'","\'"),"','TargetCode':''}")</f>
        <v>{'SheetId':'0f0a93f5-60f7-4c27-9121-9ea290dd8334','UId':'99c444f1-5fe2-45a1-82fa-ae77b2e76c8c','Col':3,'Row':15,'Format':'numberic','Value':'-9.22999999999956','TargetCode':''}</v>
      </c>
    </row>
    <row r="44" spans="1:1">
      <c r="A44" t="str">
        <f>CONCATENATE("{'SheetId':'0f0a93f5-60f7-4c27-9121-9ea290dd8334'",",","'UId':'3c320467-dbd9-42b8-b876-53a4718cfc56'",",'Col':",COLUMN(QuyDinhGia_Khac!D15),",'Row':",ROW(QuyDinhGia_Khac!D15),",","'Format':'numberic'",",'Value':'",SUBSTITUTE(QuyDinhGia_Khac!D15,"'","\'"),"','TargetCode':''}")</f>
        <v>{'SheetId':'0f0a93f5-60f7-4c27-9121-9ea290dd8334','UId':'3c320467-dbd9-42b8-b876-53a4718cfc56','Col':4,'Row':15,'Format':'numberic','Value':'41.3899999999994','TargetCode':''}</v>
      </c>
    </row>
    <row r="45" spans="1:1">
      <c r="A45" t="str">
        <f>CONCATENATE("{'SheetId':'0f0a93f5-60f7-4c27-9121-9ea290dd8334'",",","'UId':'e129a507-197a-4b85-b704-ddd219c283d4'",",'Col':",COLUMN(QuyDinhGia_Khac!C16),",'Row':",ROW(QuyDinhGia_Khac!C16),",","'Format':'numberic'",",'Value':'",SUBSTITUTE(QuyDinhGia_Khac!C16,"'","\'"),"','TargetCode':''}")</f>
        <v>{'SheetId':'0f0a93f5-60f7-4c27-9121-9ea290dd8334','UId':'e129a507-197a-4b85-b704-ddd219c283d4','Col':3,'Row':16,'Format':'numberic','Value':'','TargetCode':''}</v>
      </c>
    </row>
    <row r="46" spans="1:1">
      <c r="A46" t="str">
        <f>CONCATENATE("{'SheetId':'0f0a93f5-60f7-4c27-9121-9ea290dd8334'",",","'UId':'09af643b-65b9-4315-b2d7-ce6567a972a4'",",'Col':",COLUMN(QuyDinhGia_Khac!D16),",'Row':",ROW(QuyDinhGia_Khac!D16),",","'Format':'numberic'",",'Value':'",SUBSTITUTE(QuyDinhGia_Khac!D16,"'","\'"),"','TargetCode':''}")</f>
        <v>{'SheetId':'0f0a93f5-60f7-4c27-9121-9ea290dd8334','UId':'09af643b-65b9-4315-b2d7-ce6567a972a4','Col':4,'Row':16,'Format':'numberic','Value':'','TargetCode':''}</v>
      </c>
    </row>
    <row r="47" spans="1:1">
      <c r="A47" t="str">
        <f>CONCATENATE("{'SheetId':'0f0a93f5-60f7-4c27-9121-9ea290dd8334'",",","'UId':'b5f075a6-84c7-47a7-aca6-304f3e7f098b'",",'Col':",COLUMN(QuyDinhGia_Khac!C17),",'Row':",ROW(QuyDinhGia_Khac!C17),",","'Format':'numberic'",",'Value':'",SUBSTITUTE(QuyDinhGia_Khac!C17,"'","\'"),"','TargetCode':''}")</f>
        <v>{'SheetId':'0f0a93f5-60f7-4c27-9121-9ea290dd8334','UId':'b5f075a6-84c7-47a7-aca6-304f3e7f098b','Col':3,'Row':17,'Format':'numberic','Value':'389606113763','TargetCode':''}</v>
      </c>
    </row>
    <row r="48" spans="1:1">
      <c r="A48" t="str">
        <f>CONCATENATE("{'SheetId':'0f0a93f5-60f7-4c27-9121-9ea290dd8334'",",","'UId':'4a3b5e69-6655-4a3c-91ad-151d0daffbbe'",",'Col':",COLUMN(QuyDinhGia_Khac!D17),",'Row':",ROW(QuyDinhGia_Khac!D17),",","'Format':'numberic'",",'Value':'",SUBSTITUTE(QuyDinhGia_Khac!D17,"'","\'"),"','TargetCode':''}")</f>
        <v>{'SheetId':'0f0a93f5-60f7-4c27-9121-9ea290dd8334','UId':'4a3b5e69-6655-4a3c-91ad-151d0daffbbe','Col':4,'Row':17,'Format':'numberic','Value':'389606113763','TargetCode':''}</v>
      </c>
    </row>
    <row r="49" spans="1:1">
      <c r="A49" t="str">
        <f>CONCATENATE("{'SheetId':'0f0a93f5-60f7-4c27-9121-9ea290dd8334'",",","'UId':'bc8aae90-3d32-424c-89d6-00637a1a5749'",",'Col':",COLUMN(QuyDinhGia_Khac!C18),",'Row':",ROW(QuyDinhGia_Khac!C18),",","'Format':'numberic'",",'Value':'",SUBSTITUTE(QuyDinhGia_Khac!C18,"'","\'"),"','TargetCode':''}")</f>
        <v>{'SheetId':'0f0a93f5-60f7-4c27-9121-9ea290dd8334','UId':'bc8aae90-3d32-424c-89d6-00637a1a5749','Col':3,'Row':18,'Format':'numberic','Value':'340935768691','TargetCode':''}</v>
      </c>
    </row>
    <row r="50" spans="1:1">
      <c r="A50" t="str">
        <f>CONCATENATE("{'SheetId':'0f0a93f5-60f7-4c27-9121-9ea290dd8334'",",","'UId':'0712758c-ed69-4c11-ad9c-a1786f232e94'",",'Col':",COLUMN(QuyDinhGia_Khac!D18),",'Row':",ROW(QuyDinhGia_Khac!D18),",","'Format':'numberic'",",'Value':'",SUBSTITUTE(QuyDinhGia_Khac!D18,"'","\'"),"','TargetCode':''}")</f>
        <v>{'SheetId':'0f0a93f5-60f7-4c27-9121-9ea290dd8334','UId':'0712758c-ed69-4c11-ad9c-a1786f232e94','Col':4,'Row':18,'Format':'numberic','Value':'340935768691','TargetCode':''}</v>
      </c>
    </row>
    <row r="51" spans="1:1">
      <c r="A51" t="str">
        <f>CONCATENATE("{'SheetId':'0f0a93f5-60f7-4c27-9121-9ea290dd8334'",",","'UId':'13e7a78a-322f-4204-b497-65f8b6273223'",",'Col':",COLUMN(QuyDinhGia_Khac!C19),",'Row':",ROW(QuyDinhGia_Khac!C19),",","'Format':'numberic'",",'Value':'",SUBSTITUTE(QuyDinhGia_Khac!C19,"'","\'"),"','TargetCode':''}")</f>
        <v>{'SheetId':'0f0a93f5-60f7-4c27-9121-9ea290dd8334','UId':'13e7a78a-322f-4204-b497-65f8b6273223','Col':3,'Row':19,'Format':'numberic','Value':'','TargetCode':''}</v>
      </c>
    </row>
    <row r="52" spans="1:1">
      <c r="A52" t="str">
        <f>CONCATENATE("{'SheetId':'0f0a93f5-60f7-4c27-9121-9ea290dd8334'",",","'UId':'129ce38e-2e14-45d7-86c4-7d94a1071adc'",",'Col':",COLUMN(QuyDinhGia_Khac!D19),",'Row':",ROW(QuyDinhGia_Khac!D19),",","'Format':'numberic'",",'Value':'",SUBSTITUTE(QuyDinhGia_Khac!D19,"'","\'"),"','TargetCode':''}")</f>
        <v>{'SheetId':'0f0a93f5-60f7-4c27-9121-9ea290dd8334','UId':'129ce38e-2e14-45d7-86c4-7d94a1071adc','Col':4,'Row':19,'Format':'numberic','Value':'','TargetCode':''}</v>
      </c>
    </row>
    <row r="53" spans="1:1">
      <c r="A53" t="str">
        <f>CONCATENATE("{'SheetId':'0f0a93f5-60f7-4c27-9121-9ea290dd8334'",",","'UId':'9d2538f9-f4fe-4678-a845-a343332a4000'",",'Col':",COLUMN(QuyDinhGia_Khac!C20),",'Row':",ROW(QuyDinhGia_Khac!C20),",","'Format':'numberic'",",'Value':'",SUBSTITUTE(QuyDinhGia_Khac!C20,"'","\'"),"','TargetCode':''}")</f>
        <v>{'SheetId':'0f0a93f5-60f7-4c27-9121-9ea290dd8334','UId':'9d2538f9-f4fe-4678-a845-a343332a4000','Col':3,'Row':20,'Format':'numberic','Value':'76861.84','TargetCode':''}</v>
      </c>
    </row>
    <row r="54" spans="1:1">
      <c r="A54" t="str">
        <f>CONCATENATE("{'SheetId':'0f0a93f5-60f7-4c27-9121-9ea290dd8334'",",","'UId':'2aedc9fa-169e-4d63-8a5f-edb7276fb5de'",",'Col':",COLUMN(QuyDinhGia_Khac!D20),",'Row':",ROW(QuyDinhGia_Khac!D20),",","'Format':'numberic'",",'Value':'",SUBSTITUTE(QuyDinhGia_Khac!D20,"'","\'"),"','TargetCode':''}")</f>
        <v>{'SheetId':'0f0a93f5-60f7-4c27-9121-9ea290dd8334','UId':'2aedc9fa-169e-4d63-8a5f-edb7276fb5de','Col':4,'Row':20,'Format':'numberic','Value':'76861.84','TargetCode':''}</v>
      </c>
    </row>
    <row r="55" spans="1:1">
      <c r="A55" t="str">
        <f>CONCATENATE("{'SheetId':'0f0a93f5-60f7-4c27-9121-9ea290dd8334'",",","'UId':'66104325-15b6-436e-8977-c1215983f874'",",'Col':",COLUMN(QuyDinhGia_Khac!C21),",'Row':",ROW(QuyDinhGia_Khac!C21),",","'Format':'numberic'",",'Value':'",SUBSTITUTE(QuyDinhGia_Khac!C21,"'","\'"),"','TargetCode':''}")</f>
        <v>{'SheetId':'0f0a93f5-60f7-4c27-9121-9ea290dd8334','UId':'66104325-15b6-436e-8977-c1215983f874','Col':3,'Row':21,'Format':'numberic','Value':'1236875333.0296','TargetCode':''}</v>
      </c>
    </row>
    <row r="56" spans="1:1">
      <c r="A56" t="str">
        <f>CONCATENATE("{'SheetId':'0f0a93f5-60f7-4c27-9121-9ea290dd8334'",",","'UId':'7db1f99a-6d4f-4763-baf8-36e5fd015757'",",'Col':",COLUMN(QuyDinhGia_Khac!D21),",'Row':",ROW(QuyDinhGia_Khac!D21),",","'Format':'numberic'",",'Value':'",SUBSTITUTE(QuyDinhGia_Khac!D21,"'","\'"),"','TargetCode':''}")</f>
        <v>{'SheetId':'0f0a93f5-60f7-4c27-9121-9ea290dd8334','UId':'7db1f99a-6d4f-4763-baf8-36e5fd015757','Col':4,'Row':21,'Format':'numberic','Value':'1237584767.8128','TargetCode':''}</v>
      </c>
    </row>
    <row r="57" spans="1:1">
      <c r="A57" t="str">
        <f>CONCATENATE("{'SheetId':'0f0a93f5-60f7-4c27-9121-9ea290dd8334'",",","'UId':'17834fd5-1e27-40b9-8148-68fc4fbf1c12'",",'Col':",COLUMN(QuyDinhGia_Khac!C22),",'Row':",ROW(QuyDinhGia_Khac!C22),",","'Format':'numberic'",",'Value':'",SUBSTITUTE(QuyDinhGia_Khac!C22,"'","\'"),"','TargetCode':''}")</f>
        <v>{'SheetId':'0f0a93f5-60f7-4c27-9121-9ea290dd8334','UId':'17834fd5-1e27-40b9-8148-68fc4fbf1c12','Col':3,'Row':22,'Format':'numberic','Value':'0.00360964690860863','TargetCode':''}</v>
      </c>
    </row>
    <row r="58" spans="1:1">
      <c r="A58" t="str">
        <f>CONCATENATE("{'SheetId':'0f0a93f5-60f7-4c27-9121-9ea290dd8334'",",","'UId':'e387b061-10a9-488c-9da4-acb1bc80e5aa'",",'Col':",COLUMN(QuyDinhGia_Khac!D22),",'Row':",ROW(QuyDinhGia_Khac!D22),",","'Format':'numberic'",",'Value':'",SUBSTITUTE(QuyDinhGia_Khac!D22,"'","\'"),"','TargetCode':''}")</f>
        <v>{'SheetId':'0f0a93f5-60f7-4c27-9121-9ea290dd8334','UId':'e387b061-10a9-488c-9da4-acb1bc80e5aa','Col':4,'Row':22,'Format':'numberic','Value':'0.0036140450682136','TargetCode':''}</v>
      </c>
    </row>
    <row r="59" spans="1:1">
      <c r="A59" t="str">
        <f>CONCATENATE("{'SheetId':'0f0a93f5-60f7-4c27-9121-9ea290dd8334'",",","'UId':'af359fda-5e55-4055-ae96-90ab525b062f'",",'Col':",COLUMN(QuyDinhGia_Khac!C23),",'Row':",ROW(QuyDinhGia_Khac!C23),",","'Format':'numberic'",",'Value':'",SUBSTITUTE(QuyDinhGia_Khac!C23,"'","\'"),"','TargetCode':''}")</f>
        <v>{'SheetId':'0f0a93f5-60f7-4c27-9121-9ea290dd8334','UId':'af359fda-5e55-4055-ae96-90ab525b062f','Col':3,'Row':23,'Format':'numberic','Value':'','TargetCode':''}</v>
      </c>
    </row>
    <row r="60" spans="1:1">
      <c r="A60" t="str">
        <f>CONCATENATE("{'SheetId':'0f0a93f5-60f7-4c27-9121-9ea290dd8334'",",","'UId':'554b72dc-3dc5-4d6e-8c99-5c86de7a6625'",",'Col':",COLUMN(QuyDinhGia_Khac!D23),",'Row':",ROW(QuyDinhGia_Khac!D23),",","'Format':'numberic'",",'Value':'",SUBSTITUTE(QuyDinhGia_Khac!D23,"'","\'"),"','TargetCode':''}")</f>
        <v>{'SheetId':'0f0a93f5-60f7-4c27-9121-9ea290dd8334','UId':'554b72dc-3dc5-4d6e-8c99-5c86de7a6625','Col':4,'Row':23,'Format':'numberic','Value':'','TargetCode':''}</v>
      </c>
    </row>
    <row r="61" spans="1:1">
      <c r="A61" t="str">
        <f>CONCATENATE("{'SheetId':'0f0a93f5-60f7-4c27-9121-9ea290dd8334'",",","'UId':'4f0e5ef1-28be-4b6f-a744-11392cb92b48'",",'Col':",COLUMN(QuyDinhGia_Khac!C24),",'Row':",ROW(QuyDinhGia_Khac!C24),",","'Format':'numberic'",",'Value':'",SUBSTITUTE(QuyDinhGia_Khac!C24,"'","\'"),"','TargetCode':''}")</f>
        <v>{'SheetId':'0f0a93f5-60f7-4c27-9121-9ea290dd8334','UId':'4f0e5ef1-28be-4b6f-a744-11392cb92b48','Col':3,'Row':24,'Format':'numberic','Value':'','TargetCode':''}</v>
      </c>
    </row>
    <row r="62" spans="1:1">
      <c r="A62" t="str">
        <f>CONCATENATE("{'SheetId':'0f0a93f5-60f7-4c27-9121-9ea290dd8334'",",","'UId':'93d5eaa7-14a7-4a1b-a40a-944a86a7f683'",",'Col':",COLUMN(QuyDinhGia_Khac!D24),",'Row':",ROW(QuyDinhGia_Khac!D24),",","'Format':'numberic'",",'Value':'",SUBSTITUTE(QuyDinhGia_Khac!D24,"'","\'"),"','TargetCode':''}")</f>
        <v>{'SheetId':'0f0a93f5-60f7-4c27-9121-9ea290dd8334','UId':'93d5eaa7-14a7-4a1b-a40a-944a86a7f683','Col':4,'Row':24,'Format':'numberic','Value':'','TargetCode':''}</v>
      </c>
    </row>
    <row r="63" spans="1:1">
      <c r="A63" t="str">
        <f>CONCATENATE("{'SheetId':'0f0a93f5-60f7-4c27-9121-9ea290dd8334'",",","'UId':'11005e1c-8422-4e20-b2d2-ea9018e1f8be'",",'Col':",COLUMN(QuyDinhGia_Khac!C25),",'Row':",ROW(QuyDinhGia_Khac!C25),",","'Format':'numberic'",",'Value':'",SUBSTITUTE(QuyDinhGia_Khac!C25,"'","\'"),"','TargetCode':''}")</f>
        <v>{'SheetId':'0f0a93f5-60f7-4c27-9121-9ea290dd8334','UId':'11005e1c-8422-4e20-b2d2-ea9018e1f8be','Col':3,'Row':25,'Format':'numberic','Value':'','TargetCode':''}</v>
      </c>
    </row>
    <row r="64" spans="1:1">
      <c r="A64" t="str">
        <f>CONCATENATE("{'SheetId':'0f0a93f5-60f7-4c27-9121-9ea290dd8334'",",","'UId':'d6b4efb2-e088-47b8-b800-fb7268dd1d6d'",",'Col':",COLUMN(QuyDinhGia_Khac!D25),",'Row':",ROW(QuyDinhGia_Khac!D25),",","'Format':'numberic'",",'Value':'",SUBSTITUTE(QuyDinhGia_Khac!D25,"'","\'"),"','TargetCode':''}")</f>
        <v>{'SheetId':'0f0a93f5-60f7-4c27-9121-9ea290dd8334','UId':'d6b4efb2-e088-47b8-b800-fb7268dd1d6d','Col':4,'Row':25,'Format':'numberic','Value':'','TargetCode':''}</v>
      </c>
    </row>
    <row r="65" spans="1:1">
      <c r="A65" t="str">
        <f>CONCATENATE("{'SheetId':'0f0a93f5-60f7-4c27-9121-9ea290dd8334'",",","'UId':'a477ba54-d6c2-4367-a2c4-feb370e3a510'",",'Col':",COLUMN(QuyDinhGia_Khac!C26),",'Row':",ROW(QuyDinhGia_Khac!C26),",","'Format':'numberic'",",'Value':'",SUBSTITUTE(QuyDinhGia_Khac!C26,"'","\'"),"','TargetCode':''}")</f>
        <v>{'SheetId':'0f0a93f5-60f7-4c27-9121-9ea290dd8334','UId':'a477ba54-d6c2-4367-a2c4-feb370e3a510','Col':3,'Row':26,'Format':'numberic','Value':'','TargetCode':''}</v>
      </c>
    </row>
    <row r="66" spans="1:1">
      <c r="A66" t="str">
        <f>CONCATENATE("{'SheetId':'0f0a93f5-60f7-4c27-9121-9ea290dd8334'",",","'UId':'726034ff-8ffc-42ff-a7c7-ccfb9613ffda'",",'Col':",COLUMN(QuyDinhGia_Khac!D26),",'Row':",ROW(QuyDinhGia_Khac!D26),",","'Format':'numberic'",",'Value':'",SUBSTITUTE(QuyDinhGia_Khac!D26,"'","\'"),"','TargetCode':''}")</f>
        <v>{'SheetId':'0f0a93f5-60f7-4c27-9121-9ea290dd8334','UId':'726034ff-8ffc-42ff-a7c7-ccfb9613ffda','Col':4,'Row':26,'Format':'numberic','Value':'','TargetCode':''}</v>
      </c>
    </row>
    <row r="67" spans="1:1">
      <c r="A67" t="str">
        <f>CONCATENATE("{'SheetId':'0f0a93f5-60f7-4c27-9121-9ea290dd8334'",",","'UId':'8447eb07-ad81-4c2c-a026-a415895e9da5'",",'Col':",COLUMN(QuyDinhGia_Khac!C27),",'Row':",ROW(QuyDinhGia_Khac!C27),",","'Format':'numberic'",",'Value':'",SUBSTITUTE(QuyDinhGia_Khac!C27,"'","\'"),"','TargetCode':''}")</f>
        <v>{'SheetId':'0f0a93f5-60f7-4c27-9121-9ea290dd8334','UId':'8447eb07-ad81-4c2c-a026-a415895e9da5','Col':3,'Row':27,'Format':'numberic','Value':'','TargetCode':''}</v>
      </c>
    </row>
    <row r="68" spans="1:1">
      <c r="A68" t="str">
        <f>CONCATENATE("{'SheetId':'0f0a93f5-60f7-4c27-9121-9ea290dd8334'",",","'UId':'11ee0b00-02fa-4648-95ed-58dc58418455'",",'Col':",COLUMN(QuyDinhGia_Khac!D27),",'Row':",ROW(QuyDinhGia_Khac!D27),",","'Format':'numberic'",",'Value':'",SUBSTITUTE(QuyDinhGia_Khac!D27,"'","\'"),"','TargetCode':''}")</f>
        <v>{'SheetId':'0f0a93f5-60f7-4c27-9121-9ea290dd8334','UId':'11ee0b00-02fa-4648-95ed-58dc58418455','Col':4,'Row':27,'Format':'numberic','Value':'','TargetCode':''}</v>
      </c>
    </row>
    <row r="69" spans="1:1">
      <c r="A69" t="str">
        <f>CONCATENATE("{'SheetId':'0f0a93f5-60f7-4c27-9121-9ea290dd8334'",",","'UId':'51f3971c-b03d-4fa0-b4fd-3c265c624e39'",",'Col':",COLUMN(QuyDinhGia_Khac!C28),",'Row':",ROW(QuyDinhGia_Khac!C28),",","'Format':'numberic'",",'Value':'",SUBSTITUTE(QuyDinhGia_Khac!C28,"'","\'"),"','TargetCode':''}")</f>
        <v>{'SheetId':'0f0a93f5-60f7-4c27-9121-9ea290dd8334','UId':'51f3971c-b03d-4fa0-b4fd-3c265c624e39','Col':3,'Row':28,'Format':'numberic','Value':'','TargetCode':''}</v>
      </c>
    </row>
    <row r="70" spans="1:1">
      <c r="A70" t="str">
        <f>CONCATENATE("{'SheetId':'0f0a93f5-60f7-4c27-9121-9ea290dd8334'",",","'UId':'393b76b4-a00a-4ae2-a376-4c06650c94a2'",",'Col':",COLUMN(QuyDinhGia_Khac!D28),",'Row':",ROW(QuyDinhGia_Khac!D28),",","'Format':'numberic'",",'Value':'",SUBSTITUTE(QuyDinhGia_Khac!D28,"'","\'"),"','TargetCode':''}")</f>
        <v>{'SheetId':'0f0a93f5-60f7-4c27-9121-9ea290dd8334','UId':'393b76b4-a00a-4ae2-a376-4c06650c94a2','Col':4,'Row':28,'Format':'numberic','Value':'','TargetCode':''}</v>
      </c>
    </row>
    <row r="71" spans="1:1">
      <c r="A71" t="str">
        <f>CONCATENATE("{'SheetId':'0f0a93f5-60f7-4c27-9121-9ea290dd8334'",",","'UId':'e066e1da-4705-49af-8aec-24b849918c1c'",",'Col':",COLUMN(QuyDinhGia_Khac!C29),",'Row':",ROW(QuyDinhGia_Khac!C29),",","'Format':'numberic'",",'Value':'",SUBSTITUTE(QuyDinhGia_Khac!C29,"'","\'"),"','TargetCode':''}")</f>
        <v>{'SheetId':'0f0a93f5-60f7-4c27-9121-9ea290dd8334','UId':'e066e1da-4705-49af-8aec-24b849918c1c','Col':3,'Row':29,'Format':'numberic','Value':'','TargetCode':''}</v>
      </c>
    </row>
    <row r="72" spans="1:1">
      <c r="A72" t="str">
        <f>CONCATENATE("{'SheetId':'0f0a93f5-60f7-4c27-9121-9ea290dd8334'",",","'UId':'51098bad-d071-4ce5-a998-b48dc8021a57'",",'Col':",COLUMN(QuyDinhGia_Khac!D29),",'Row':",ROW(QuyDinhGia_Khac!D29),",","'Format':'numberic'",",'Value':'",SUBSTITUTE(QuyDinhGia_Khac!D29,"'","\'"),"','TargetCode':''}")</f>
        <v>{'SheetId':'0f0a93f5-60f7-4c27-9121-9ea290dd8334','UId':'51098bad-d071-4ce5-a998-b48dc8021a57','Col':4,'Row':29,'Format':'numberic','Value':'','TargetCode':''}</v>
      </c>
    </row>
    <row r="73" spans="1:1">
      <c r="A73" t="str">
        <f>CONCATENATE("{'SheetId':'0f0a93f5-60f7-4c27-9121-9ea290dd8334'",",","'UId':'1e95f367-4d9b-42cf-8818-fcda510478a4'",",'Col':",COLUMN(QuyDinhGia_Khac!C30),",'Row':",ROW(QuyDinhGia_Khac!C30),",","'Format':'numberic'",",'Value':'",SUBSTITUTE(QuyDinhGia_Khac!C30,"'","\'"),"','TargetCode':''}")</f>
        <v>{'SheetId':'0f0a93f5-60f7-4c27-9121-9ea290dd8334','UId':'1e95f367-4d9b-42cf-8818-fcda510478a4','Col':3,'Row':30,'Format':'numberic','Value':'','TargetCode':''}</v>
      </c>
    </row>
    <row r="74" spans="1:1">
      <c r="A74" t="str">
        <f>CONCATENATE("{'SheetId':'0f0a93f5-60f7-4c27-9121-9ea290dd8334'",",","'UId':'36562f4c-adec-4a6a-ad6c-b8a827ee1617'",",'Col':",COLUMN(QuyDinhGia_Khac!D30),",'Row':",ROW(QuyDinhGia_Khac!D30),",","'Format':'numberic'",",'Value':'",SUBSTITUTE(QuyDinhGia_Khac!D30,"'","\'"),"','TargetCode':''}")</f>
        <v>{'SheetId':'0f0a93f5-60f7-4c27-9121-9ea290dd8334','UId':'36562f4c-adec-4a6a-ad6c-b8a827ee1617','Col':4,'Row':30,'Format':'numberic','Value':'','TargetCode':''}</v>
      </c>
    </row>
    <row r="75" spans="1:1">
      <c r="A75" t="str">
        <f>CONCATENATE("{'SheetId':'0f0a93f5-60f7-4c27-9121-9ea290dd8334'",",","'UId':'76a71473-60cd-48d0-bf8b-f0e3bb3ee10f'",",'Col':",COLUMN(QuyDinhGia_Khac!C31),",'Row':",ROW(QuyDinhGia_Khac!C31),",","'Format':'numberic'",",'Value':'",SUBSTITUTE(QuyDinhGia_Khac!C31,"'","\'"),"','TargetCode':''}")</f>
        <v>{'SheetId':'0f0a93f5-60f7-4c27-9121-9ea290dd8334','UId':'76a71473-60cd-48d0-bf8b-f0e3bb3ee10f','Col':3,'Row':31,'Format':'numberic','Value':'','TargetCode':''}</v>
      </c>
    </row>
    <row r="76" spans="1:1">
      <c r="A76" t="str">
        <f>CONCATENATE("{'SheetId':'0f0a93f5-60f7-4c27-9121-9ea290dd8334'",",","'UId':'b3d051b5-a29c-490d-995a-5c145931869e'",",'Col':",COLUMN(QuyDinhGia_Khac!D31),",'Row':",ROW(QuyDinhGia_Khac!D31),",","'Format':'numberic'",",'Value':'",SUBSTITUTE(QuyDinhGia_Khac!D31,"'","\'"),"','TargetCode':''}")</f>
        <v>{'SheetId':'0f0a93f5-60f7-4c27-9121-9ea290dd8334','UId':'b3d051b5-a29c-490d-995a-5c145931869e','Col':4,'Row':31,'Format':'numberic','Value':'','TargetCode':''}</v>
      </c>
    </row>
    <row r="77" spans="1:1">
      <c r="A77" t="str">
        <f>CONCATENATE("{'SheetId':'0f0a93f5-60f7-4c27-9121-9ea290dd8334'",",","'UId':'be882ec8-1719-46ac-a588-8a87118c91b3'",",'Col':",COLUMN(QuyDinhGia_Khac!C32),",'Row':",ROW(QuyDinhGia_Khac!C32),",","'Format':'numberic'",",'Value':'",SUBSTITUTE(QuyDinhGia_Khac!C32,"'","\'"),"','TargetCode':''}")</f>
        <v>{'SheetId':'0f0a93f5-60f7-4c27-9121-9ea290dd8334','UId':'be882ec8-1719-46ac-a588-8a87118c91b3','Col':3,'Row':32,'Format':'numberic','Value':'','TargetCode':''}</v>
      </c>
    </row>
    <row r="78" spans="1:1">
      <c r="A78" t="str">
        <f>CONCATENATE("{'SheetId':'0f0a93f5-60f7-4c27-9121-9ea290dd8334'",",","'UId':'5ae909ad-fe6a-4674-ba4d-ddc1cc4d2cf6'",",'Col':",COLUMN(QuyDinhGia_Khac!D32),",'Row':",ROW(QuyDinhGia_Khac!D32),",","'Format':'numberic'",",'Value':'",SUBSTITUTE(QuyDinhGia_Khac!D32,"'","\'"),"','TargetCode':''}")</f>
        <v>{'SheetId':'0f0a93f5-60f7-4c27-9121-9ea290dd8334','UId':'5ae909ad-fe6a-4674-ba4d-ddc1cc4d2cf6','Col':4,'Row':32,'Format':'numberic','Value':'','TargetCode':''}</v>
      </c>
    </row>
    <row r="79" spans="1:1">
      <c r="A79" t="str">
        <f>CONCATENATE("{'SheetId':'30292cc1-7d7b-427a-a30e-389036103caa'",",","'UId':'8a7d2afb-d572-44d5-b072-986a1bfad421'",",'Col':",COLUMN(PhanHoiNHGS_06281!A3),",'Row':",ROW(PhanHoiNHGS_06281!A3),",","'ColDynamic':",COLUMN(PhanHoiNHGS_06281!A2),",","'RowDynamic':",ROW(PhanHoiNHGS_06281!A2),",","'Format':'numberic'",",'Value':'",SUBSTITUTE(PhanHoiNHGS_06281!A3,"'","\'"),"','TargetCode':''}")</f>
        <v>{'SheetId':'30292cc1-7d7b-427a-a30e-389036103caa','UId':'8a7d2afb-d572-44d5-b072-986a1bfad421','Col':1,'Row':3,'ColDynamic':1,'RowDynamic':2,'Format':'numberic','Value':'','TargetCode':''}</v>
      </c>
    </row>
    <row r="80" spans="1:1">
      <c r="A80" t="str">
        <f>CONCATENATE("{'SheetId':'30292cc1-7d7b-427a-a30e-389036103caa'",",","'UId':'73805ad7-98fb-4800-bbc4-f9630806d742'",",'Col':",COLUMN(PhanHoiNHGS_06281!B3),",'Row':",ROW(PhanHoiNHGS_06281!B3),",","'ColDynamic':",COLUMN(PhanHoiNHGS_06281!B2),",","'RowDynamic':",ROW(PhanHoiNHGS_06281!B2),",","'Format':'string'",",'Value':'",SUBSTITUTE(PhanHoiNHGS_06281!B3,"'","\'"),"','TargetCode':''}")</f>
        <v>{'SheetId':'30292cc1-7d7b-427a-a30e-389036103caa','UId':'73805ad7-98fb-4800-bbc4-f9630806d742','Col':2,'Row':3,'ColDynamic':2,'RowDynamic':2,'Format':'string','Value':'','TargetCode':''}</v>
      </c>
    </row>
    <row r="81" spans="1:1">
      <c r="A81" t="str">
        <f>CONCATENATE("{'SheetId':'30292cc1-7d7b-427a-a30e-389036103caa'",",","'UId':'33f60b57-2c81-4ecd-9eda-9be999289aee'",",'Col':",COLUMN(PhanHoiNHGS_06281!C3),",'Row':",ROW(PhanHoiNHGS_06281!C3),",","'ColDynamic':",COLUMN(PhanHoiNHGS_06281!C2),",","'RowDynamic':",ROW(PhanHoiNHGS_06281!C2),",","'Format':'string'",",'Value':'",SUBSTITUTE(PhanHoiNHGS_06281!C3,"'","\'"),"','TargetCode':''}")</f>
        <v>{'SheetId':'30292cc1-7d7b-427a-a30e-389036103caa','UId':'33f60b57-2c81-4ecd-9eda-9be999289aee','Col':3,'Row':3,'ColDynamic':3,'RowDynamic':2,'Format':'string','Value':'','TargetCode':''}</v>
      </c>
    </row>
  </sheetData>
  <sheetProtection password="CF7A" sheet="1" objects="1" scenarios="1"/>
  <pageMargins left="0.75" right="0.75" top="1" bottom="1" header="0.5" footer="0.5"/>
  <pageSetup orientation="portrait" horizontalDpi="300" verticalDpi="300"/>
  <headerFooter alignWithMargins="0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nT7aAUABqnaEFXxzjQZ4/+obN+sQAUsLM6lF5XWlc9o=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upL5TgdouMgBARsfdK4O+LeX/O8pciJt1jEclIkVgmo=</DigestValue>
    </Reference>
  </SignedInfo>
  <SignatureValue>fcobIVUIv+semlihjkzVTVf16e9qvxYBBaH52KP//XqKwlCZd4frq6Vo7EjPIBu2ia23bR8JdI7G
gm8UL5ryZ7st/liOL2eY7+d3kdxGM5S/7N3hJ40dpgcpYR+ZRWlSZ07Zm28qIhldYCL8G2F6PgrC
Y2bl7/D/E3D2PJtqydmKy5SeHurJrcf12yWaeNzxVdbaflUZfGqXXhU+u06jeZZbTWdbQvXTtIXv
hrI74ARMlNlSyCQf73v5OFyaR5yJ0cT/LzoZJxtt+AOE5V0WCzYSdowAR7PLELz0ku971O42EuKH
hc1qYW8fpMfQl7Tbd5fRfbfAtQlLuQSF8Hn6bQ==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FDySrRwBdZZ9fH1nrI0In9WRwQVXXYgzvtIbeEGeKIE=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JeS2ak24UtWKgQTjEVBhlmhdfgfOKwWdOJbVZfpFTf0=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yoADbfmu3o5qakBBF85yy9RBX7I0AcB2POAw5hWbzss=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1Uw8mJkIE4AT2vWsi0R+Ge4HEjyri6/NW5qIDLtDYLo=</DigestValue>
      </Reference>
      <Reference URI="/xl/worksheets/sheet2.xml?ContentType=application/vnd.openxmlformats-officedocument.spreadsheetml.worksheet+xml">
        <DigestMethod Algorithm="http://www.w3.org/2001/04/xmlenc#sha256"/>
        <DigestValue>Q9NbWDYYtLdbwIl1e8we2+yUF8RpldX3wLiK8778tpc=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brLbzDm3np+h/UQ+VUBIb9JGvEP8o5OEwAkIFNdmHoU=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2026-07-13T08:11:35Z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2026-07-13T08:11:35Z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3sGbMa2EZcWQkazF34LPSpgR8y9nU4+yWwerVcKMCy8=</DigestValue>
    </Reference>
    <Reference Type="http://www.w3.org/2000/09/xmldsig#Object" URI="#idOfficeObject">
      <DigestMethod Algorithm="http://www.w3.org/2001/04/xmlenc#sha256"/>
      <DigestValue>GVaG86a3BspFFoqAyeHCj7XWkr+6UqLS5ZM8AGebuYI=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cpfyfN+2jnialjzei3RUPlrijyZoGOJkT5cytClZT0E=</DigestValue>
    </Reference>
  </SignedInfo>
  <SignatureValue>r8XgOehx9NTnNgHBHC0PxbpkwBvYrWn5ndPYB769/8NNnTXgH/mxlg0tzguiv2JT+CA4rB5XPoap
DSVE0USUrfn8TRTbPb/STAOqQDK0B+JKVzW6JXrbQMzpQdHCv/F6sEh7j5fe+EKy7xmAs+HZK31l
re0DBxXhyoR8/EQHuwidNUKIomIu/4PXEkf5ntT15hzYt697vHOmJgJJkwdx2C31dBfRXPFDhu5w
k3xBtLvOoI9hls7kWFEkYjjg84W7thO4J0P5ACrKXA7F2BfkGG8o6C29kYV28jdAc6WvR5GQ+bsD
v3jJhsgTpeaYSUeyKCcpGBiAYP0jF7RiLjLT1w==</SignatureValue>
  <KeyInfo>
    <X509Data>
      <X509Certificate>MIIF+jCCA+KgAwIBAgIQVAEBASTifCzLdMbzd6hkOjANBgkqhkiG9w0BAQsFADBZMRUwEwYDVQQDDAxWTlBULUNBIFNIQTIxMzAxBgNVBAoMKlZJRVROQU0gUE9TVFMgQU5EIFRFTEVDT01NVU5JQ0FUSU9OUyBHUk9VUDELMAkGA1UEBhMCVk4wHhcNMjYwMjI3MDgxODUzWhcNMjkwODMwMDMyMjU3WjCBpDELMAkGA1UEBhMCVk4xEjAQBgNVBAgMCUjDgCBO4buYSTEhMB8GA1UEBwwYUGjGsOG7nW5nIEhhaSBCw6AgVHLGsG5nMT4wPAYDVQQDDDVDw5RORyBUWSBUTkhIIFFV4bqiTiBMw50gUVXhu7ggxJDhuqZVIFTGryBJUEEgUEFSVE5FUjEeMBwGCgmSJomT8ixkAQEMDk1TVDowMTAyNzAzMTc4MIIBIjANBgkqhkiG9w0BAQEFAAOCAQ8AMIIBCgKCAQEAwqQvjkQ0jgtGc6TucOC52U+O9grBKpgDBa9K6kufNcVdiWY6TzILIP/U1OT3QJVOK87u2YUdhAbjhMVIf3QiucyDSivJxnWd1PPTPCVRd3QUVvEsDW4uMZqhbpb/y4pOrS964iMwoAe2uHaCTl0eLlmX5lm+sJ92gMpJ0fe/79ZI0X7uf733rMHiLeCNGc6aHaSoYlf4nmHYcgls6fkFsrOC66ojMqglczTwGS1UpH0cI1giZt8FpokctfRzD1uejm6wEA5xevMkj8tGSeNaRaKUaEp7Btgcnt29lIZ63vKvONRNr2o6TiuNBFdmRc8qHoAVT4Mgx6PaRajV5J20IwIDAQABo4IBcDCCAWwwDAYDVR0TAQH/BAIwADAfBgNVHSMEGDAWgBRrlcTEKSPKJxPLBPD9dOrNvQj/wTCBhwYIKwYBBQUHAQEEezB5MD4GCCsGAQUFBzAChjJodHRwOi8vcHViLnZucHQtY2Eudm4vY2VydHMvdm5wdGNhLXNoYTI1Ni0yMDI0LmNlcjA3BggrBgEFBQcwAYYraHR0cDovL29jc3Atc2hhMjU2LnZucHQtY2Eudm4vcmVzcG9uZGVyMjAyNDAlBgNVHREEHjAcgRpuZ3V5ZW5uZ29jaGFrdGhuQGdtYWlsLmNvbTAVBgNVHSUEDjAMBgorBgEEAYI3CgMMMEQGA1UdHwQ9MDswOaA3oDWGM2h0dHA6Ly9jcmwtc2hhMjU2LnZucHQtY2Eudm4vdm5wdGNhLXNoYTI1Ni0yMDI0LmNybDAdBgNVHQ4EFgQUFe1EXtj9nk5m35ukRkItLekVzF4wDgYDVR0PAQH/BAQDAgTwMA0GCSqGSIb3DQEBCwUAA4ICAQB7frRDmU60UGQlFEnItdM02SgVmU+rvLguLZhyNddOhURHflWtawFVDOm3T0YxDpYfZTJsCuksAIx91SWefbJbVwIqkLhZg8lt0qa5jQ+VDvLUxB0RN+uYYEmpn7LlTqfW2Ktr0vroYG53gcQm4ZwtMj3DOA91j/9IpGHCpq3DtaIyMj/UfIwnyjoCDdNEB2SGD2t4ewftwYEEFZuQZraGOh3Pj/B1yDBBHLdI2MSCuArKEhwhGARZor0sxbQTHeKZFkOBXCqz2HFva3y/HxIjLxmjNTRNbIv2d6L7aIYc5f6Y4xT2Fgv2kZ1qhdSOUqXLc8XGwRzKXt4514hZWndsRrt5DgPabbyFpC74PcQKm26m1DWY/UXBvbpqkqryKFL6Sf95ljhgfSG8FVxf16oBPoY9qCjiVQRrQqZK5J0uPjPjbxZMr0v3A2cD1tXyVdpezFqpaBu8/1vh7fvjd46CmsnmjlSSzWQVe/zJ1Pb3jc6k6EuGk/a3lJ0DQPpoBfcNaylG62bBIQJOzE1RGGBAjQ7mfszaSns+d+RSB+fT3njboU9WvEii5ybHmgCn9FljhoAqbBFjFrQZ9WavmfCAv2lEWWzaZUZxvLUvbNhlTw5B5nNzi7KGPn0ade5EO7NAOMPJ+ibDc/VbRJEK7v8QKYikCABcpuSng+uE3EqxbA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9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SvtLgLHWwOe2+41fuNrh9MPG5Bh3+j+tOUplp0lR7Bs=</DigestValue>
      </Reference>
      <Reference URI="/xl/calcChain.xml?ContentType=application/vnd.openxmlformats-officedocument.spreadsheetml.calcChain+xml">
        <DigestMethod Algorithm="http://www.w3.org/2001/04/xmlenc#sha256"/>
        <DigestValue>FDySrRwBdZZ9fH1nrI0In9WRwQVXXYgzvtIbeEGeKIE=</DigestValue>
      </Reference>
      <Reference URI="/xl/comments1.xml?ContentType=application/vnd.openxmlformats-officedocument.spreadsheetml.comments+xml">
        <DigestMethod Algorithm="http://www.w3.org/2001/04/xmlenc#sha256"/>
        <DigestValue>nNezNUBzRp+7JzOe0u43q7OCl0v502WgAMN+w0hVLUY=</DigestValue>
      </Reference>
      <Reference URI="/xl/comments2.xml?ContentType=application/vnd.openxmlformats-officedocument.spreadsheetml.comments+xml">
        <DigestMethod Algorithm="http://www.w3.org/2001/04/xmlenc#sha256"/>
        <DigestValue>YA/Tyi94aYHQH2zvUkijmr5DUdv5H0wkD1hyicZqFcs=</DigestValue>
      </Reference>
      <Reference URI="/xl/comments3.xml?ContentType=application/vnd.openxmlformats-officedocument.spreadsheetml.comments+xml">
        <DigestMethod Algorithm="http://www.w3.org/2001/04/xmlenc#sha256"/>
        <DigestValue>+61UPv2B6dnJS0DV7TTdHXEmz+MRwo2lOA07rMan15M=</DigestValue>
      </Reference>
      <Reference URI="/xl/drawings/vmlDrawing1.vml?ContentType=application/vnd.openxmlformats-officedocument.vmlDrawing">
        <DigestMethod Algorithm="http://www.w3.org/2001/04/xmlenc#sha256"/>
        <DigestValue>3PHzk+goiSdObBwVv+l8WOEQGqzV3A5LLzvRvJgD0QY=</DigestValue>
      </Reference>
      <Reference URI="/xl/drawings/vmlDrawing2.vml?ContentType=application/vnd.openxmlformats-officedocument.vmlDrawing">
        <DigestMethod Algorithm="http://www.w3.org/2001/04/xmlenc#sha256"/>
        <DigestValue>8Ndh4e7h5Ise5uGd30PLhbjKO28/5z2l3p0Q+tYN1NA=</DigestValue>
      </Reference>
      <Reference URI="/xl/drawings/vmlDrawing3.vml?ContentType=application/vnd.openxmlformats-officedocument.vmlDrawing">
        <DigestMethod Algorithm="http://www.w3.org/2001/04/xmlenc#sha256"/>
        <DigestValue>kIO3ruidNEPtmKjruxb5PEcexIwAZSnsq3bwVu+ib5A=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printerSettings/printerSettings2.bin?ContentType=application/vnd.openxmlformats-officedocument.spreadsheetml.printerSettings">
        <DigestMethod Algorithm="http://www.w3.org/2001/04/xmlenc#sha256"/>
        <DigestValue>xdmb/WBLO1zzriNVE8GuA9GoF514S5SDjmi8LpFBoCI=</DigestValue>
      </Reference>
      <Reference URI="/xl/sharedStrings.xml?ContentType=application/vnd.openxmlformats-officedocument.spreadsheetml.sharedStrings+xml">
        <DigestMethod Algorithm="http://www.w3.org/2001/04/xmlenc#sha256"/>
        <DigestValue>JeS2ak24UtWKgQTjEVBhlmhdfgfOKwWdOJbVZfpFTf0=</DigestValue>
      </Reference>
      <Reference URI="/xl/styles.xml?ContentType=application/vnd.openxmlformats-officedocument.spreadsheetml.styles+xml">
        <DigestMethod Algorithm="http://www.w3.org/2001/04/xmlenc#sha256"/>
        <DigestValue>f/csRCFqSEgqSDezqDNG3UyLVEAUiotOZHtzQCvPCPk=</DigestValue>
      </Reference>
      <Reference URI="/xl/theme/theme1.xml?ContentType=application/vnd.openxmlformats-officedocument.theme+xml">
        <DigestMethod Algorithm="http://www.w3.org/2001/04/xmlenc#sha256"/>
        <DigestValue>oN9UzXxQfkhQYaC6PedQPrgfbfqMxwHuRHhDm98m37s=</DigestValue>
      </Reference>
      <Reference URI="/xl/workbook.xml?ContentType=application/vnd.openxmlformats-officedocument.spreadsheetml.sheet.main+xml">
        <DigestMethod Algorithm="http://www.w3.org/2001/04/xmlenc#sha256"/>
        <DigestValue>yoADbfmu3o5qakBBF85yy9RBX7I0AcB2POAw5hWbzss=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_rels/sheet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3LGHJcwwP5qHp0ojw8pTFHgvfdIe72BR7GBN09dcrUI=</DigestValue>
      </Reference>
      <Reference URI="/xl/worksheets/_rels/sheet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xEjnoC6oveMaQJxRAfS6Ocv9rAtbqw8uIVWScNpbU2I=</DigestValue>
      </Reference>
      <Reference URI="/xl/worksheets/_rels/sheet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RXXLKTiFXMSKYXVhBCMM9UET0XuMzLiu4ew+TyiV164=</DigestValue>
      </Reference>
      <Reference URI="/xl/worksheets/sheet1.xml?ContentType=application/vnd.openxmlformats-officedocument.spreadsheetml.worksheet+xml">
        <DigestMethod Algorithm="http://www.w3.org/2001/04/xmlenc#sha256"/>
        <DigestValue>1Uw8mJkIE4AT2vWsi0R+Ge4HEjyri6/NW5qIDLtDYLo=</DigestValue>
      </Reference>
      <Reference URI="/xl/worksheets/sheet2.xml?ContentType=application/vnd.openxmlformats-officedocument.spreadsheetml.worksheet+xml">
        <DigestMethod Algorithm="http://www.w3.org/2001/04/xmlenc#sha256"/>
        <DigestValue>Q9NbWDYYtLdbwIl1e8we2+yUF8RpldX3wLiK8778tpc=</DigestValue>
      </Reference>
      <Reference URI="/xl/worksheets/sheet3.xml?ContentType=application/vnd.openxmlformats-officedocument.spreadsheetml.worksheet+xml">
        <DigestMethod Algorithm="http://www.w3.org/2001/04/xmlenc#sha256"/>
        <DigestValue>jz2eh7lVqGgYOibUo/NPaFjiMPVtlUqwED/u2X3S/VE=</DigestValue>
      </Reference>
      <Reference URI="/xl/worksheets/sheet4.xml?ContentType=application/vnd.openxmlformats-officedocument.spreadsheetml.worksheet+xml">
        <DigestMethod Algorithm="http://www.w3.org/2001/04/xmlenc#sha256"/>
        <DigestValue>YKvjtNvHoYGqhaE9S3EhNGRF+aNol1+9EkhOZGJ7RWw=</DigestValue>
      </Reference>
      <Reference URI="/xl/worksheets/sheet5.xml?ContentType=application/vnd.openxmlformats-officedocument.spreadsheetml.worksheet+xml">
        <DigestMethod Algorithm="http://www.w3.org/2001/04/xmlenc#sha256"/>
        <DigestValue>brLbzDm3np+h/UQ+VUBIb9JGvEP8o5OEwAkIFNdmHoU=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2026-07-13T10:09:29Z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2</Monitors>
          <HorizontalResolution>1920</HorizontalResolution>
          <VerticalResolution>1080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2026-07-13T10:09:29Z</xd:SigningTime>
          <xd:SigningCertificate>
            <xd:Cert>
              <xd:CertDigest>
                <DigestMethod Algorithm="http://www.w3.org/2001/04/xmlenc#sha256"/>
                <DigestValue>9GkwvAVd3k4YM4I/OKUYztpMYNFpG3g4pTgSixTai6M=</DigestValue>
              </xd:CertDigest>
              <xd:IssuerSerial>
                <X509IssuerName>C=VN, O=VIETNAM POSTS AND TELECOMMUNICATIONS GROUP, CN=VNPT-CA SHA2</X509IssuerName>
                <X509SerialNumber>111660364315844498306045590283460568122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Tong quan</vt:lpstr>
      <vt:lpstr>QuyDinhGia_Khac</vt:lpstr>
      <vt:lpstr>QuyDinhGia_HangNgay</vt:lpstr>
      <vt:lpstr>PhanHoiNHGS_06281</vt:lpstr>
      <vt:lpstr>SheetHidden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Hồng Vũ Minh</dc:creator>
  <cp:lastModifiedBy>Trinh Thi Thao Mien</cp:lastModifiedBy>
  <cp:lastPrinted>2025-03-11T08:03:59Z</cp:lastPrinted>
  <dcterms:created xsi:type="dcterms:W3CDTF">2021-05-17T07:04:34Z</dcterms:created>
  <dcterms:modified xsi:type="dcterms:W3CDTF">2026-07-13T04:02:29Z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