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6\THÁNG 02\"/>
    </mc:Choice>
  </mc:AlternateContent>
  <bookViews>
    <workbookView xWindow="0" yWindow="0" windowWidth="19440" windowHeight="12180"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1" authorId="0" shapeId="0">
      <text>
        <r>
          <rPr>
            <sz val="10"/>
            <rFont val="Arial"/>
            <family val="2"/>
          </rPr>
          <t>Ô chỉ tiêu có định dạng số. Đơn vị tính x 1 (hoặc %)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F22" authorId="0" shapeId="0">
      <text>
        <r>
          <rPr>
            <sz val="10"/>
            <rFont val="Arial"/>
            <family val="2"/>
          </rPr>
          <t>Ô chỉ tiêu có định dạng số. Đơn vị tính x 1 (hoặc %)</t>
        </r>
      </text>
    </comment>
    <comment ref="G22"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G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
Dữ liệu động đầu vào hợp lệ khi chỉ được thêm dòng trên ô này.</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t>
        </r>
      </text>
    </comment>
    <comment ref="E26" authorId="0" shapeId="0">
      <text>
        <r>
          <rPr>
            <sz val="10"/>
            <rFont val="Arial"/>
            <family val="2"/>
          </rPr>
          <t>Ô chỉ tiêu có định dạng số. Đơn vị tính x 1 (hoặc %)</t>
        </r>
      </text>
    </comment>
    <comment ref="F26" authorId="0" shapeId="0">
      <text>
        <r>
          <rPr>
            <sz val="10"/>
            <rFont val="Arial"/>
            <family val="2"/>
          </rPr>
          <t>Ô chỉ tiêu có định dạng số. Đơn vị tính x 1 (hoặc %)</t>
        </r>
      </text>
    </comment>
    <comment ref="G26"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A32" authorId="0" shapeId="0">
      <text>
        <r>
          <rPr>
            <sz val="10"/>
            <rFont val="Arial"/>
            <family val="2"/>
          </rPr>
          <t>Ô chỉ tiêu có định dạng ký tự
Dữ liệu động đầu vào hợp lệ khi chỉ được thêm dòng trên ô này.</t>
        </r>
      </text>
    </comment>
    <comment ref="B32" authorId="0" shapeId="0">
      <text>
        <r>
          <rPr>
            <sz val="10"/>
            <rFont val="Arial"/>
            <family val="2"/>
          </rPr>
          <t>Ô chỉ tiêu có định dạng ký tự
Dữ liệu động đầu vào hợp lệ khi chỉ được thêm dòng trên ô này.</t>
        </r>
      </text>
    </comment>
    <comment ref="C32" authorId="0" shapeId="0">
      <text>
        <r>
          <rPr>
            <sz val="10"/>
            <rFont val="Arial"/>
            <family val="2"/>
          </rPr>
          <t>Ô chỉ tiêu có định dạng ký tự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
Dữ liệu động đầu vào hợp lệ khi chỉ được thêm dòng trên ô này.</t>
        </r>
      </text>
    </comment>
    <comment ref="F32" authorId="0" shapeId="0">
      <text>
        <r>
          <rPr>
            <sz val="10"/>
            <rFont val="Arial"/>
            <family val="2"/>
          </rPr>
          <t>Ô chỉ tiêu có định dạng số. Đơn vị tính x 1 (hoặc %)
Dữ liệu động đầu vào hợp lệ khi chỉ được thêm dòng trên ô này.</t>
        </r>
      </text>
    </comment>
    <comment ref="G32" authorId="0" shapeId="0">
      <text>
        <r>
          <rPr>
            <sz val="10"/>
            <rFont val="Arial"/>
            <family val="2"/>
          </rPr>
          <t>Ô chỉ tiêu có định dạng số. Đơn vị tính x 1 (hoặc %)
Dữ liệu động đầu vào hợp lệ khi chỉ được thêm dòng trên ô này.</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<sst xmlns="http://schemas.openxmlformats.org/spreadsheetml/2006/main" count="1497" uniqueCount="351">
  <si>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</si>
  <si>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</si>
  <si>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</si>
  <si>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</si>
  <si>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</si>
  <si>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</si>
  <si>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</si>
  <si>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</si>
  <si>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</si>
  <si>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</si>
  <si>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</si>
  <si>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</si>
  <si>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</si>
  <si>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</si>
  <si>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</si>
  <si>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</si>
  <si>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</si>
  <si>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</si>
  <si>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</si>
  <si>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</si>
  <si>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</si>
  <si>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</si>
  <si>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</si>
  <si>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</si>
  <si>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</si>
  <si>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</si>
  <si>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</si>
  <si>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</si>
  <si>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</si>
  <si>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</si>
  <si>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</si>
  <si>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</si>
  <si>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</si>
  <si>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</si>
  <si>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</si>
  <si>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</si>
  <si>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</si>
  <si>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</si>
  <si>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</si>
  <si>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</si>
  <si>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</si>
  <si>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</si>
  <si>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</si>
  <si>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</si>
  <si>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</si>
  <si>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</si>
  <si>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</si>
  <si>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</si>
  <si>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</si>
  <si>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</si>
  <si>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</si>
  <si>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</si>
  <si>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</si>
  <si>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</si>
  <si>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</si>
  <si>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</si>
  <si>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</si>
  <si>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</si>
  <si>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</si>
  <si>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</si>
  <si>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</si>
  <si>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</si>
  <si>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</si>
  <si>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</si>
  <si>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</si>
  <si>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</si>
  <si>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</si>
  <si>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</si>
  <si>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</si>
  <si>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</si>
  <si>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</si>
  <si>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</si>
  <si>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</si>
  <si>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</si>
  <si>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</si>
  <si>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</si>
  <si>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</si>
  <si>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</si>
  <si>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</si>
  <si>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</si>
  <si>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</si>
  <si>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</si>
  <si>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</si>
  <si>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</si>
  <si>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</si>
  <si>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</si>
  <si>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</si>
  <si>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</si>
  <si>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</si>
  <si>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</si>
  <si>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</si>
  <si>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</si>
  <si>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</si>
  <si>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</si>
  <si>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</si>
  <si>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</si>
  <si>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</si>
  <si>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</si>
  <si>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</si>
  <si>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</si>
  <si>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</si>
  <si>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</si>
  <si>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</si>
  <si>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</si>
  <si>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</si>
  <si>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</si>
  <si>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</si>
  <si>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</si>
  <si>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</si>
  <si>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</si>
  <si>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</si>
  <si>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</si>
  <si>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</si>
  <si>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</si>
  <si>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</si>
  <si>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</si>
  <si>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</si>
  <si>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</si>
  <si>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</si>
  <si>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</si>
  <si>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</si>
  <si>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</si>
  <si>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</si>
  <si>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</si>
  <si>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</si>
  <si>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</si>
  <si>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</si>
  <si>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</si>
  <si>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</si>
  <si>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</si>
  <si>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</si>
  <si>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</si>
  <si>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</si>
  <si>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</si>
  <si>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</si>
  <si>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</si>
  <si>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</si>
  <si>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</si>
  <si>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</si>
  <si>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</si>
  <si>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</si>
  <si>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</si>
  <si>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</si>
  <si>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</si>
  <si>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</si>
  <si>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</si>
  <si>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</si>
  <si>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</si>
  <si>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</si>
  <si>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</si>
  <si>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</si>
  <si>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</si>
  <si>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</si>
  <si>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</si>
  <si>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</si>
  <si>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</si>
  <si>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</si>
  <si>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</si>
  <si>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</si>
  <si>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</si>
  <si>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</si>
  <si>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</si>
  <si>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</si>
  <si>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</si>
  <si>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</si>
  <si>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</si>
  <si>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</si>
  <si>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</si>
  <si>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</si>
  <si>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</si>
  <si>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</si>
  <si>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</si>
  <si>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</si>
  <si>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</si>
  <si>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</si>
  <si>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</si>
  <si>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</si>
  <si>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</si>
  <si>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</si>
  <si>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</si>
  <si>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</si>
  <si>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</si>
  <si>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</si>
  <si>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</si>
  <si>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</si>
  <si>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</si>
  <si>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</si>
  <si>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</si>
  <si>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</si>
  <si>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</si>
  <si>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</si>
  <si>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</si>
  <si>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</si>
  <si>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</si>
  <si>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</si>
  <si>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</si>
  <si>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</si>
  <si>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</si>
  <si>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</si>
  <si>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</si>
  <si>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</si>
  <si>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</si>
  <si>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</si>
  <si>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</si>
  <si>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</si>
  <si>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</si>
  <si>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</si>
  <si>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</si>
  <si>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</si>
  <si>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</si>
  <si>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</si>
  <si>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</si>
  <si>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</si>
  <si>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</si>
  <si>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</si>
  <si>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</si>
  <si>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</si>
  <si>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</si>
  <si>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</si>
  <si>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</si>
  <si>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</si>
  <si>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</si>
  <si>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</si>
  <si>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</si>
  <si>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</si>
  <si>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</si>
  <si>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</si>
  <si>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</si>
  <si>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</si>
  <si>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</si>
  <si>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</si>
  <si>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</si>
  <si>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</si>
  <si>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</si>
  <si>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</si>
  <si>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</si>
  <si>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</si>
  <si>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</si>
  <si>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</si>
  <si>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</si>
  <si>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</si>
  <si>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</si>
  <si>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</si>
  <si>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</si>
  <si>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</si>
  <si>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</si>
  <si>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</si>
  <si>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</si>
  <si>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</si>
  <si>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</si>
  <si>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</si>
  <si>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</si>
  <si>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</si>
  <si>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</si>
  <si>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</si>
  <si>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</si>
  <si>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</si>
  <si>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</si>
  <si>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</si>
  <si>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</si>
  <si>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</si>
  <si>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</si>
  <si>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</si>
  <si>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</si>
  <si>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</si>
  <si>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</si>
  <si>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</si>
  <si>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</si>
  <si>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</si>
  <si>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</si>
  <si>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</si>
  <si>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</si>
  <si>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</si>
  <si>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</si>
  <si>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</si>
  <si>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</si>
  <si>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</si>
  <si>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</si>
  <si>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</si>
  <si>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</si>
  <si>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</si>
  <si>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</si>
  <si>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</si>
  <si>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</si>
  <si>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</si>
  <si>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</si>
  <si>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</si>
  <si>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</si>
  <si>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</si>
  <si>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</si>
  <si>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</si>
  <si>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</si>
  <si>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</si>
  <si>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</si>
  <si>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</si>
  <si>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</si>
  <si>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</si>
  <si>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</si>
  <si>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</si>
  <si>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</si>
  <si>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</si>
  <si>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</si>
  <si>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</si>
  <si>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</si>
  <si>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</si>
  <si>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</si>
  <si>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</si>
  <si>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</si>
  <si>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</si>
  <si>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</si>
  <si>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</si>
  <si>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</si>
  <si>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</si>
  <si>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</si>
  <si>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</si>
  <si>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</si>
  <si>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</si>
  <si>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</si>
  <si>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</si>
  <si>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</si>
  <si>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</si>
  <si>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</si>
  <si>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</si>
  <si>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</si>
  <si>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</si>
  <si>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</si>
  <si>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</si>
  <si>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</si>
  <si>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</si>
  <si>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</si>
  <si>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</si>
  <si>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</si>
  <si>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</si>
  <si>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</si>
  <si>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</si>
  <si>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</si>
  <si>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</si>
  <si>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</si>
  <si>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</si>
  <si>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</si>
  <si>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</si>
  <si>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</si>
  <si>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HDB124006       </t>
  </si>
  <si>
    <t xml:space="preserve">     HDB124018       </t>
  </si>
  <si>
    <t xml:space="preserve">     CVT122009       </t>
  </si>
  <si>
    <t>Tiền, tương đương tiền (1)</t>
  </si>
  <si>
    <t>Tiền gửi ngân hàng trên 3 tháng (2)</t>
  </si>
  <si>
    <t>Chứng chỉ tiền gửi (3)</t>
  </si>
  <si>
    <t xml:space="preserve">     NLG12501        </t>
  </si>
  <si>
    <t>4. Ngày lập báo cáo: 05/03/2026</t>
  </si>
  <si>
    <t>1. Tên Công ty quản lý quỹ: Công ty TNHH Quản lý Quỹ đầu tư IPA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</si>
</sst>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J18" sqref="J18"/>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2</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0" t="s">
        <v>350</v>
      </c>
      <c r="B7" s="30"/>
      <c r="C7" s="1"/>
      <c r="D7" s="1" t="s">
        <v>1</v>
      </c>
    </row>
    <row r="8" spans="1:4" ht="15" customHeight="1" x14ac:dyDescent="0.25">
      <c r="A8" s="30" t="s">
        <v>334</v>
      </c>
      <c r="B8" s="30"/>
      <c r="C8" s="1"/>
      <c r="D8" s="1" t="s">
        <v>1</v>
      </c>
    </row>
    <row r="9" spans="1:4" ht="15" customHeight="1" x14ac:dyDescent="0.25">
      <c r="A9" s="63" t="s">
        <v>337</v>
      </c>
      <c r="B9" s="63"/>
      <c r="C9" s="1"/>
      <c r="D9" s="1" t="s">
        <v>1</v>
      </c>
    </row>
    <row r="10" spans="1:4" ht="15" customHeight="1" x14ac:dyDescent="0.25">
      <c r="A10" s="63" t="s">
        <v>349</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{'SheetId':'0e67e680-b807-4d33-99c0-7b78881f5ae3','UId':'9cbd5645-d1cc-4c66-9f84-d2f549c40baa','Col':4,'Row':3,'Format':'numberic','Value':'13587492005','TargetCode':''}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{'SheetId':'0e67e680-b807-4d33-99c0-7b78881f5ae3','UId':'99e568e1-5c2c-4711-855d-7b59f3d1cab6','Col':5,'Row':3,'Format':'numberic','Value':'15368458291','TargetCode':''}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{'SheetId':'0e67e680-b807-4d33-99c0-7b78881f5ae3','UId':'c69da7a3-02da-4c71-9ebc-1684c54f1afc','Col':6,'Row':3,'Format':'numberic','Value':'1.4704841131804','TargetCode':''}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{'SheetId':'0e67e680-b807-4d33-99c0-7b78881f5ae3','UId':'8adc06ea-6b87-4c42-b656-c6dbc003e2fd','Col':4,'Row':4,'Format':'numberic','Value':'1587492005','TargetCode':''}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{'SheetId':'0e67e680-b807-4d33-99c0-7b78881f5ae3','UId':'6d8a8286-837d-4b56-8e74-bffdec60ea94','Col':5,'Row':4,'Format':'numberic','Value':'2368458291','TargetCode':''}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{'SheetId':'0e67e680-b807-4d33-99c0-7b78881f5ae3','UId':'ffa81c56-9ecf-4052-9678-78afb3d3ebc8','Col':6,'Row':4,'Format':'numberic','Value':'6.61045170603688','TargetCode':''}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{'SheetId':'0e67e680-b807-4d33-99c0-7b78881f5ae3','UId':'ff256832-31a8-4b18-a932-43bc9d1665b9','Col':4,'Row':6,'ColDynamic':4,'RowDynamic':5,'Format':'numberic','Value':'12000000000','TargetCode':''}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{'SheetId':'0e67e680-b807-4d33-99c0-7b78881f5ae3','UId':'a91ef888-5216-4368-893d-4bf54555e048','Col':5,'Row':6,'ColDynamic':5,'RowDynamic':5,'Format':'numberic','Value':'13000000000','TargetCode':''}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{'SheetId':'0e67e680-b807-4d33-99c0-7b78881f5ae3','UId':'0872eb3d-591d-41ae-88b3-07cc186bb076','Col':6,'Row':6,'ColDynamic':6,'RowDynamic':5,'Format':'numberic','Value':'1.33333333333333','TargetCode':''}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{'SheetId':'0e67e680-b807-4d33-99c0-7b78881f5ae3','UId':'c59bc369-ef6c-4ae7-8932-3d3cd7b0f999','Col':4,'Row':8,'ColDynamic':4,'RowDynamic':9,'Format':'numberic','Value':'93816257978','TargetCode':''}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{'SheetId':'0e67e680-b807-4d33-99c0-7b78881f5ae3','UId':'71da1168-8366-41b4-a97a-ac130f3a71ab','Col':5,'Row':8,'ColDynamic':5,'RowDynamic':9,'Format':'numberic','Value':'93862294193','TargetCode':''}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{'SheetId':'0e67e680-b807-4d33-99c0-7b78881f5ae3','UId':'3c022ada-eb27-4aed-bf94-d517130be29a','Col':6,'Row':8,'ColDynamic':6,'RowDynamic':9,'Format':'numberic','Value':'1.02779296004036','TargetCode':''}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{'SheetId':'0e67e680-b807-4d33-99c0-7b78881f5ae3','UId':'aaa47aee-de9e-4a72-aaac-e89970beaace','Col':4,'Row':13,'ColDynamic':4,'RowDynamic':12,'Format':'numberic','Value':'791819005','TargetCode':''}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{'SheetId':'0e67e680-b807-4d33-99c0-7b78881f5ae3','UId':'c31cdabe-83ce-456c-8300-7b06d46f81cc','Col':5,'Row':13,'ColDynamic':5,'RowDynamic':12,'Format':'numberic','Value':'1549325873','TargetCode':''}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{'SheetId':'0e67e680-b807-4d33-99c0-7b78881f5ae3','UId':'df064eb2-539c-42cd-9667-ecd8effb04f7','Col':6,'Row':13,'ColDynamic':6,'RowDynamic':12,'Format':'numberic','Value':'1.30787208706193','TargetCode':''}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{'SheetId':'0e67e680-b807-4d33-99c0-7b78881f5ae3','UId':'4db3253d-9c46-4d6e-918f-a429377ea210','Col':4,'Row':16,'Format':'numberic','Value':'1741482877','TargetCode':''}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{'SheetId':'0e67e680-b807-4d33-99c0-7b78881f5ae3','UId':'1b5619ce-07bd-4f38-b89d-ff10d4440cfc','Col':5,'Row':16,'Format':'numberic','Value':'1492639040','TargetCode':''}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{'SheetId':'0e67e680-b807-4d33-99c0-7b78881f5ae3','UId':'e662b89a-1c2d-4d21-94c4-5d786440cb11','Col':6,'Row':16,'Format':'numberic','Value':'1.17835943309548','TargetCode':''}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{'SheetId':'0e67e680-b807-4d33-99c0-7b78881f5ae3','UId':'9165401c-9eab-437b-81ae-d4feb80e4e2f','Col':4,'Row':30,'Format':'numberic','Value':'109937051865','TargetCode':''}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{'SheetId':'0e67e680-b807-4d33-99c0-7b78881f5ae3','UId':'a439d206-4c67-47d4-afcd-d4f8e627acf1','Col':5,'Row':30,'Format':'numberic','Value':'112272717397','TargetCode':''}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{'SheetId':'0e67e680-b807-4d33-99c0-7b78881f5ae3','UId':'8906c8be-ac8d-4de9-aebb-1de6b88d0a22','Col':6,'Row':30,'Format':'numberic','Value':'1.07148201740267','TargetCode':''}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{'SheetId':'0e67e680-b807-4d33-99c0-7b78881f5ae3','UId':'6823b56c-6355-4646-a028-45bac846780f','Col':4,'Row':37,'Format':'numberic','Value':'248612600','TargetCode':''}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{'SheetId':'0e67e680-b807-4d33-99c0-7b78881f5ae3','UId':'3318279c-387a-4099-bb92-e31c1fe449fe','Col':5,'Row':37,'Format':'numberic','Value':'2569063100','TargetCode':''}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{'SheetId':'0e67e680-b807-4d33-99c0-7b78881f5ae3','UId':'4e4bdcf0-80c6-4aab-a280-ce14045479a2','Col':6,'Row':37,'Format':'numberic','Value':'0.622592698358981','TargetCode':''}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{'SheetId':'0e67e680-b807-4d33-99c0-7b78881f5ae3','UId':'3c70b8a9-b1ec-43c2-876f-82404e71a395','Col':4,'Row':40,'Format':'numberic','Value':'248612600','TargetCode':''}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{'SheetId':'0e67e680-b807-4d33-99c0-7b78881f5ae3','UId':'12d35449-1610-445d-a82a-ca6aa3c24666','Col':5,'Row':40,'Format':'numberic','Value':'2569063100','TargetCode':''}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{'SheetId':'0e67e680-b807-4d33-99c0-7b78881f5ae3','UId':'12315a60-eed3-4b10-a10c-2f67a18ee638','Col':6,'Row':40,'Format':'numberic','Value':'0.622592698358981','TargetCode':''}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{'SheetId':'0e67e680-b807-4d33-99c0-7b78881f5ae3','UId':'47fa62ea-4432-4646-9d4f-ee5aab71af85','Col':4,'Row':41,'Format':'numberic','Value':'109688439265','TargetCode':''}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{'SheetId':'0e67e680-b807-4d33-99c0-7b78881f5ae3','UId':'3afb4556-da28-46fc-a2b2-36ba72752042','Col':5,'Row':41,'Format':'numberic','Value':'109703654297','TargetCode':''}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{'SheetId':'0e67e680-b807-4d33-99c0-7b78881f5ae3','UId':'76b3aaa6-980e-4c01-b289-c500e2a6bc24','Col':6,'Row':41,'Format':'numberic','Value':'1.07323586844796','TargetCode':''}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{'SheetId':'0e67e680-b807-4d33-99c0-7b78881f5ae3','UId':'7104513d-d6f9-4449-8a07-2e2ffcb96545','Col':4,'Row':42,'Format':'numberic','Value':'9542766.52','TargetCode':''}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{'SheetId':'0e67e680-b807-4d33-99c0-7b78881f5ae3','UId':'3e6dbc06-a87f-42e5-8f05-e55e94914d01','Col':5,'Row':42,'Format':'numberic','Value':'9581731.29','TargetCode':''}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{'SheetId':'0e67e680-b807-4d33-99c0-7b78881f5ae3','UId':'f428fa58-01e3-47d4-8c5d-1c46168be529','Col':6,'Row':42,'Format':'numberic','Value':'1.01494310286836','TargetCode':''}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{'SheetId':'0e67e680-b807-4d33-99c0-7b78881f5ae3','UId':'4e4f6161-da0f-463f-8dd1-39772b1d4eda','Col':4,'Row':43,'Format':'numberic','Value':'11494.4','TargetCode':''}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{'SheetId':'0e67e680-b807-4d33-99c0-7b78881f5ae3','UId':'4a847a8c-942e-443a-8eae-7a36b88630ea','Col':5,'Row':43,'Format':'numberic','Value':'11449.25','TargetCode':''}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{'SheetId':'0e67e680-b807-4d33-99c0-7b78881f5ae3','UId':'b1a27640-3dfd-4efe-90b1-884e8ae97752','Col':6,'Row':43,'Format':'numberic','Value':'1.05743471989167','TargetCode':''}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{'SheetId':'9e57442d-faa2-4732-bfe8-6082c7f4cc3b','UId':'1ab6082b-49bd-46b5-a368-d8740fb12834','Col':4,'Row':2,'Format':'numberic','Value':'623193756','TargetCode':''}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{'SheetId':'9e57442d-faa2-4732-bfe8-6082c7f4cc3b','UId':'220cbdc8-4631-4f07-a522-f901ab9a56b6','Col':5,'Row':2,'Format':'numberic','Value':'683738729','TargetCode':''}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{'SheetId':'9e57442d-faa2-4732-bfe8-6082c7f4cc3b','UId':'44591e3f-5579-49aa-bc70-68808b3d1875','Col':6,'Row':2,'Format':'numberic','Value':'1306932485','TargetCode':''}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{'SheetId':'9e57442d-faa2-4732-bfe8-6082c7f4cc3b','UId':'469f6a2b-25ef-4e27-93c5-0caee9db4d81','Col':4,'Row':5,'ColDynamic':4,'RowDynamic':4,'Format':'numberic','Value':'344830435','TargetCode':''}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{'SheetId':'9e57442d-faa2-4732-bfe8-6082c7f4cc3b','UId':'7b8d3f89-6827-40c2-b297-cf7a42237b42','Col':5,'Row':5,'ColDynamic':5,'RowDynamic':4,'Format':'numberic','Value':'381471691','TargetCode':''}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{'SheetId':'9e57442d-faa2-4732-bfe8-6082c7f4cc3b','UId':'4ae5c9f2-f277-4de6-a00c-b59eae1b7410','Col':6,'Row':5,'ColDynamic':6,'RowDynamic':4,'Format':'numberic','Value':'726302126','TargetCode':''}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{'SheetId':'9e57442d-faa2-4732-bfe8-6082c7f4cc3b','UId':'5cf117a3-96d2-4aaf-916d-02b16ba83420','Col':4,'Row':7,'ColDynamic':4,'RowDynamic':4,'Format':'numberic','Value':'278363321','TargetCode':''}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{'SheetId':'9e57442d-faa2-4732-bfe8-6082c7f4cc3b','UId':'89c23fea-c054-41d5-9d1e-0958d45c7a95','Col':5,'Row':7,'ColDynamic':5,'RowDynamic':4,'Format':'numberic','Value':'302267038','TargetCode':''}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{'SheetId':'9e57442d-faa2-4732-bfe8-6082c7f4cc3b','UId':'d5829e20-95a8-4535-904c-7e09f2cdc9f2','Col':6,'Row':7,'ColDynamic':6,'RowDynamic':4,'Format':'numberic','Value':'580630359','TargetCode':''}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{'SheetId':'9e57442d-faa2-4732-bfe8-6082c7f4cc3b','UId':'21f3c77c-886e-43f3-9ba5-fdc740bf45a7','Col':4,'Row':11,'ColDynamic':4,'RowDynamic':8,'Format':'numberic','Value':'146014686','TargetCode':''}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{'SheetId':'9e57442d-faa2-4732-bfe8-6082c7f4cc3b','UId':'fff53ed1-05e1-4ac8-8249-2f48edf9fa14','Col':5,'Row':11,'ColDynamic':5,'RowDynamic':8,'Format':'numberic','Value':'154893797','TargetCode':''}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{'SheetId':'9e57442d-faa2-4732-bfe8-6082c7f4cc3b','UId':'c1a4252e-e2cb-4233-bed1-d3afc836ccc8','Col':6,'Row':11,'ColDynamic':6,'RowDynamic':8,'Format':'numberic','Value':'300908483','TargetCode':''}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{'SheetId':'9e57442d-faa2-4732-bfe8-6082c7f4cc3b','UId':'2b4c7218-ef2f-452d-80ea-cb1d29493e04','Col':4,'Row':12,'Format':'numberic','Value':'75871543','TargetCode':''}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{'SheetId':'9e57442d-faa2-4732-bfe8-6082c7f4cc3b','UId':'2916fb19-bceb-454d-ad42-4fc7a299a2a3','Col':5,'Row':12,'Format':'numberic','Value':'83546603','TargetCode':''}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{'SheetId':'9e57442d-faa2-4732-bfe8-6082c7f4cc3b','UId':'4e500903-fadf-4a73-8849-257ec68842d0','Col':6,'Row':12,'Format':'numberic','Value':'159418146','TargetCode':''}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{'SheetId':'9e57442d-faa2-4732-bfe8-6082c7f4cc3b','UId':'157e5771-4dd4-4ed6-838c-69dd228515cd','Col':4,'Row':14,'ColDynamic':4,'RowDynamic':11,'Format':'numberic','Value':'20560763','TargetCode':''}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{'SheetId':'9e57442d-faa2-4732-bfe8-6082c7f4cc3b','UId':'1e7708d3-6d2b-4639-8d85-59b3c9bf16f5','Col':5,'Row':14,'ColDynamic':5,'RowDynamic':11,'Format':'numberic','Value':'20567512','TargetCode':''}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{'SheetId':'9e57442d-faa2-4732-bfe8-6082c7f4cc3b','UId':'18031c0a-5fc4-4a35-8331-a60cef3972fd','Col':6,'Row':14,'ColDynamic':6,'RowDynamic':11,'Format':'numberic','Value':'41128275','TargetCode':''}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{'SheetId':'9e57442d-faa2-4732-bfe8-6082c7f4cc3b','UId':'a66486eb-4505-4714-830d-ba2c3c0c6cd7','Col':6,'Row':17,'Format':'numberic','Value':'59400000','TargetCode':''}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{'SheetId':'9e57442d-faa2-4732-bfe8-6082c7f4cc3b','UId':'35799ba3-fea0-48d2-b27f-56054b206bd2','Col':4,'Row':24,'ColDynamic':4,'RowDynamic':23,'Format':'numberic','Value':'10480434','TargetCode':''}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{'SheetId':'9e57442d-faa2-4732-bfe8-6082c7f4cc3b','UId':'1863aaae-65a9-4f9f-9c5d-b3b2a95e519b','Col':5,'Row':24,'ColDynamic':5,'RowDynamic':23,'Format':'numberic','Value':'11603336','TargetCode':''}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{'SheetId':'9e57442d-faa2-4732-bfe8-6082c7f4cc3b','UId':'45a838e8-921d-463e-8daa-a5c771a772aa','Col':6,'Row':24,'ColDynamic':6,'RowDynamic':23,'Format':'numberic','Value':'22083770','TargetCode':''}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{'SheetId':'9e57442d-faa2-4732-bfe8-6082c7f4cc3b','UId':'3873886c-5e1c-44a4-ba3a-dae5f5accc8b','Col':6,'Row':26,'ColDynamic':6,'RowDynamic':19,'Format':'numberic','Value':'18000000','TargetCode':''}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{'SheetId':'9e57442d-faa2-4732-bfe8-6082c7f4cc3b','UId':'a2f958ce-55fd-4741-a0a1-bdcf0dd1c8ec','Col':4,'Row':35,'Format':'numberic','Value':'401946','TargetCode':''}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{'SheetId':'9e57442d-faa2-4732-bfe8-6082c7f4cc3b','UId':'393bdfde-2176-402e-9b16-331c74ac5995','Col':5,'Row':35,'Format':'numberic','Value':'476346','TargetCode':''}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{'SheetId':'9e57442d-faa2-4732-bfe8-6082c7f4cc3b','UId':'61a21fd4-9c85-4c00-b1f5-a006461b16c9','Col':6,'Row':35,'Format':'numberic','Value':'878292','TargetCode':''}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{'SheetId':'9e57442d-faa2-4732-bfe8-6082c7f4cc3b','UId':'c95f90f6-640a-4331-b0e8-54422c753940','Col':4,'Row':38,'Format':'numberic','Value':'477179070','TargetCode':''}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{'SheetId':'9e57442d-faa2-4732-bfe8-6082c7f4cc3b','UId':'19caeda8-1e5a-4518-8250-4c15acb82c48','Col':5,'Row':38,'Format':'numberic','Value':'528844932','TargetCode':''}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{'SheetId':'9e57442d-faa2-4732-bfe8-6082c7f4cc3b','UId':'d743182c-5853-46f3-8604-ad3aa58840b8','Col':6,'Row':38,'Format':'numberic','Value':'1006024002','TargetCode':''}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{'SheetId':'9e57442d-faa2-4732-bfe8-6082c7f4cc3b','UId':'5fb4cc84-0a90-4cae-ba19-392c839af798','Col':4,'Row':39,'Format':'numberic','Value':'-46036215','TargetCode':''}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{'SheetId':'9e57442d-faa2-4732-bfe8-6082c7f4cc3b','UId':'c14dbefc-c01b-44b0-a577-6f17c0396290','Col':5,'Row':39,'Format':'numberic','Value':'-27839078','TargetCode':''}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{'SheetId':'9e57442d-faa2-4732-bfe8-6082c7f4cc3b','UId':'d1eb0ab7-7a60-49c8-b8aa-39c894436edb','Col':6,'Row':39,'Format':'numberic','Value':'-73875293','TargetCode':''}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{'SheetId':'9e57442d-faa2-4732-bfe8-6082c7f4cc3b','UId':'bab2e1a7-20d5-41fd-881b-9a21514bfc4f','Col':4,'Row':41,'Format':'numberic','Value':'-46036215','TargetCode':''}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{'SheetId':'9e57442d-faa2-4732-bfe8-6082c7f4cc3b','UId':'128100c2-b671-4904-a5a9-41069ed12784','Col':5,'Row':41,'Format':'numberic','Value':'-27839078','TargetCode':''}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{'SheetId':'9e57442d-faa2-4732-bfe8-6082c7f4cc3b','UId':'04b06e65-b2eb-4858-bb0b-d72c0270f1f6','Col':6,'Row':41,'Format':'numberic','Value':'-73875293','TargetCode':''}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{'SheetId':'9e57442d-faa2-4732-bfe8-6082c7f4cc3b','UId':'0c34f541-ad2d-4bff-9fce-284295e89335','Col':4,'Row':42,'Format':'numberic','Value':'431142855','TargetCode':''}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{'SheetId':'9e57442d-faa2-4732-bfe8-6082c7f4cc3b','UId':'a1069390-e9a5-41a9-8d0c-f5931f68451d','Col':5,'Row':42,'Format':'numberic','Value':'501005854','TargetCode':''}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{'SheetId':'9e57442d-faa2-4732-bfe8-6082c7f4cc3b','UId':'943a903f-8f0c-48d3-9a7d-d0f797c51f06','Col':6,'Row':42,'Format':'numberic','Value':'932148709','TargetCode':''}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{'SheetId':'9e57442d-faa2-4732-bfe8-6082c7f4cc3b','UId':'14ba2d4e-fc98-469f-8702-009a93d663bf','Col':4,'Row':43,'Format':'numberic','Value':'109703654297','TargetCode':''}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{'SheetId':'9e57442d-faa2-4732-bfe8-6082c7f4cc3b','UId':'46dc8404-c63b-42c5-af20-35a421a3b5ab','Col':5,'Row':43,'Format':'numberic','Value':'109032113418','TargetCode':''}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{'SheetId':'9e57442d-faa2-4732-bfe8-6082c7f4cc3b','UId':'a1137c7a-72fe-4907-952f-0a4daf353a5c','Col':6,'Row':43,'Format':'numberic','Value':'109032113418','TargetCode':''}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{'SheetId':'9e57442d-faa2-4732-bfe8-6082c7f4cc3b','UId':'ae182ae4-ecb8-4b3e-87b1-02fe2b8c8c6e','Col':4,'Row':44,'Format':'numberic','Value':'-15215032','TargetCode':''}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{'SheetId':'9e57442d-faa2-4732-bfe8-6082c7f4cc3b','UId':'c7c70708-3a08-4a71-8b5b-958036d28d83','Col':5,'Row':44,'Format':'numberic','Value':'671540879','TargetCode':''}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{'SheetId':'9e57442d-faa2-4732-bfe8-6082c7f4cc3b','UId':'b56d1f06-ac4a-4581-bd76-0a7116bb9601','Col':6,'Row':44,'Format':'numberic','Value':'656325847','TargetCode':''}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{'SheetId':'9e57442d-faa2-4732-bfe8-6082c7f4cc3b','UId':'071f8b6b-411a-4479-a1e0-68ae4989d4d4','Col':4,'Row':45,'Format':'numberic','Value':'431142855','TargetCode':''}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{'SheetId':'9e57442d-faa2-4732-bfe8-6082c7f4cc3b','UId':'649fe867-7540-4d27-809f-914ad09af55e','Col':5,'Row':45,'Format':'numberic','Value':'501005854','TargetCode':''}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{'SheetId':'9e57442d-faa2-4732-bfe8-6082c7f4cc3b','UId':'ce2f8942-9d48-4663-bc86-864ddeb2e9fb','Col':6,'Row':45,'Format':'numberic','Value':'932148709','TargetCode':''}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{'SheetId':'9e57442d-faa2-4732-bfe8-6082c7f4cc3b','UId':'26da4aec-6928-4f66-88a5-fdfd0ee643e5','Col':4,'Row':47,'Format':'numberic','Value':'-446357887','TargetCode':''}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{'SheetId':'9e57442d-faa2-4732-bfe8-6082c7f4cc3b','UId':'9b98b4cd-1dc6-4f10-9fcd-3b02154fc346','Col':5,'Row':47,'Format':'numberic','Value':'170535025','TargetCode':''}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{'SheetId':'9e57442d-faa2-4732-bfe8-6082c7f4cc3b','UId':'ab589e24-1208-4602-83e1-3b0d9a9ddac2','Col':6,'Row':47,'Format':'numberic','Value':'-275822862','TargetCode':''}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{'SheetId':'9e57442d-faa2-4732-bfe8-6082c7f4cc3b','UId':'a1e12271-7d9c-46e1-be1f-d3831e97dba6','Col':4,'Row':48,'Format':'numberic','Value':'109688439265','TargetCode':''}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{'SheetId':'9e57442d-faa2-4732-bfe8-6082c7f4cc3b','UId':'85d94755-db4c-439e-8336-6cbb28df62be','Col':5,'Row':48,'Format':'numberic','Value':'109703654297','TargetCode':''}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{'SheetId':'9e57442d-faa2-4732-bfe8-6082c7f4cc3b','UId':'d8a625ed-973b-4579-990b-8dd486f640c5','Col':6,'Row':48,'Format':'numberic','Value':'109688439265','TargetCode':''}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21),",'Row':",ROW(BCDanhMucDauTu_06029!A21),",","'ColDynamic':",COLUMN(BCDanhMucDauTu_06029!A22),",","'RowDynamic':",ROW(BCDanhMucDauTu_06029!A22),",","'Format':'numberic'",",'Value':'",SUBSTITUTE(BCDanhMucDauTu_06029!A21,"'","\'"),"','TargetCode':''}")</f>
        <v>{'SheetId':'1deb9a6e-dc5a-4908-87cc-034ee9747e20','UId':'b8c20cc2-e76a-461c-ace9-e83abfcc1775','Col':1,'Row':21,'ColDynamic':1,'RowDynamic':22,'Format':'numberic','Value':' ','TargetCode':''}</v>
      </c>
    </row>
    <row r="308" spans="1:1" x14ac:dyDescent="0.2">
      <c r="A308" t="str">
        <f>CONCATENATE("{'SheetId':'1deb9a6e-dc5a-4908-87cc-034ee9747e20'",",","'UId':'e6fa0887-9c0a-49b1-a5d5-d55f5bee7d17'",",'Col':",COLUMN(BCDanhMucDauTu_06029!B21),",'Row':",ROW(BCDanhMucDauTu_06029!B21),",","'ColDynamic':",COLUMN(BCDanhMucDauTu_06029!B22),",","'RowDynamic':",ROW(BCDanhMucDauTu_06029!B22),",","'Format':'string'",",'Value':'",SUBSTITUTE(BCDanhMucDauTu_06029!B21,"'","\'"),"','TargetCode':''}")</f>
        <v>{'SheetId':'1deb9a6e-dc5a-4908-87cc-034ee9747e20','UId':'e6fa0887-9c0a-49b1-a5d5-d55f5bee7d17','Col':2,'Row':21,'ColDynamic':2,'RowDynamic':22,'Format':'string','Value':'Tổng','TargetCode':''}</v>
      </c>
    </row>
    <row r="309" spans="1:1" x14ac:dyDescent="0.2">
      <c r="A309" t="str">
        <f>CONCATENATE("{'SheetId':'1deb9a6e-dc5a-4908-87cc-034ee9747e20'",",","'UId':'6a029111-438c-4c2c-a425-15433a16ea47'",",'Col':",COLUMN(BCDanhMucDauTu_06029!C21),",'Row':",ROW(BCDanhMucDauTu_06029!C21),",","'ColDynamic':",COLUMN(BCDanhMucDauTu_06029!C22),",","'RowDynamic':",ROW(BCDanhMucDauTu_06029!C22),",","'Format':'numberic'",",'Value':'",SUBSTITUTE(BCDanhMucDauTu_06029!C21,"'","\'"),"','TargetCode':''}")</f>
        <v>{'SheetId':'1deb9a6e-dc5a-4908-87cc-034ee9747e20','UId':'6a029111-438c-4c2c-a425-15433a16ea47','Col':3,'Row':21,'ColDynamic':3,'RowDynamic':22,'Format':'numberic','Value':'2252','TargetCode':''}</v>
      </c>
    </row>
    <row r="310" spans="1:1" x14ac:dyDescent="0.2">
      <c r="A310" t="str">
        <f>CONCATENATE("{'SheetId':'1deb9a6e-dc5a-4908-87cc-034ee9747e20'",",","'UId':'2af5b400-8abe-46e3-8b64-7efb4d13db84'",",'Col':",COLUMN(BCDanhMucDauTu_06029!D21),",'Row':",ROW(BCDanhMucDauTu_06029!D21),",","'ColDynamic':",COLUMN(BCDanhMucDauTu_06029!D22),",","'RowDynamic':",ROW(BCDanhMucDauTu_06029!D22),",","'Format':'numberic'",",'Value':'",SUBSTITUTE(BCDanhMucDauTu_06029!D21,"'","\'"),"','TargetCode':''}")</f>
        <v>{'SheetId':'1deb9a6e-dc5a-4908-87cc-034ee9747e20','UId':'2af5b400-8abe-46e3-8b64-7efb4d13db84','Col':4,'Row':21,'ColDynamic':4,'RowDynamic':22,'Format':'numberic','Value':'375073','TargetCode':''}</v>
      </c>
    </row>
    <row r="311" spans="1:1" x14ac:dyDescent="0.2">
      <c r="A311" t="str">
        <f>CONCATENATE("{'SheetId':'1deb9a6e-dc5a-4908-87cc-034ee9747e20'",",","'UId':'142640d6-6a87-400c-bc3e-fd34124b8a95'",",'Col':",COLUMN(BCDanhMucDauTu_06029!E21),",'Row':",ROW(BCDanhMucDauTu_06029!E21),",","'ColDynamic':",COLUMN(BCDanhMucDauTu_06029!E22),",","'RowDynamic':",ROW(BCDanhMucDauTu_06029!E22),",","'Format':'numberic'",",'Value':'",SUBSTITUTE(BCDanhMucDauTu_06029!E21,"'","\'"),"','TargetCode':''}")</f>
        <v>{'SheetId':'1deb9a6e-dc5a-4908-87cc-034ee9747e20','UId':'142640d6-6a87-400c-bc3e-fd34124b8a95','Col':5,'Row':21,'ColDynamic':5,'RowDynamic':22,'Format':'numberic','Value':'','TargetCode':''}</v>
      </c>
    </row>
    <row r="312" spans="1:1" x14ac:dyDescent="0.2">
      <c r="A312" t="str">
        <f>CONCATENATE("{'SheetId':'1deb9a6e-dc5a-4908-87cc-034ee9747e20'",",","'UId':'a4748164-33b9-46bd-8561-e8b3f76700ee'",",'Col':",COLUMN(BCDanhMucDauTu_06029!F21),",'Row':",ROW(BCDanhMucDauTu_06029!F21),",","'ColDynamic':",COLUMN(BCDanhMucDauTu_06029!F22),",","'RowDynamic':",ROW(BCDanhMucDauTu_06029!F22),",","'Format':'numberic'",",'Value':'",SUBSTITUTE(BCDanhMucDauTu_06029!F21,"'","\'"),"','TargetCode':''}")</f>
        <v>{'SheetId':'1deb9a6e-dc5a-4908-87cc-034ee9747e20','UId':'a4748164-33b9-46bd-8561-e8b3f76700ee','Col':6,'Row':21,'ColDynamic':6,'RowDynamic':22,'Format':'numberic','Value':'48801468457','TargetCode':''}</v>
      </c>
    </row>
    <row r="313" spans="1:1" x14ac:dyDescent="0.2">
      <c r="A313" t="str">
        <f>CONCATENATE("{'SheetId':'1deb9a6e-dc5a-4908-87cc-034ee9747e20'",",","'UId':'8b15b2dd-95b7-4075-8cb9-63831db4f74a'",",'Col':",COLUMN(BCDanhMucDauTu_06029!G21),",'Row':",ROW(BCDanhMucDauTu_06029!G21),",","'ColDynamic':",COLUMN(BCDanhMucDauTu_06029!G22),",","'RowDynamic':",ROW(BCDanhMucDauTu_06029!G22),",","'Format':'numberic'",",'Value':'",SUBSTITUTE(BCDanhMucDauTu_06029!G21,"'","\'"),"','TargetCode':''}")</f>
        <v>{'SheetId':'1deb9a6e-dc5a-4908-87cc-034ee9747e20','UId':'8b15b2dd-95b7-4075-8cb9-63831db4f74a','Col':7,'Row':21,'ColDynamic':7,'RowDynamic':22,'Format':'numberic','Value':'0.443903739723046','TargetCode':''}</v>
      </c>
    </row>
    <row r="314" spans="1:1" x14ac:dyDescent="0.2">
      <c r="A314" t="str">
        <f>CONCATENATE("{'SheetId':'1deb9a6e-dc5a-4908-87cc-034ee9747e20'",",","'UId':'fe496e11-6071-47ac-9042-fb59341ce9d3'",",'Col':",COLUMN(BCDanhMucDauTu_06029!D22),",'Row':",ROW(BCDanhMucDauTu_06029!D22),",","'Format':'numberic'",",'Value':'",SUBSTITUTE(BCDanhMucDauTu_06029!D22,"'","\'"),"','TargetCode':''}")</f>
        <v>{'SheetId':'1deb9a6e-dc5a-4908-87cc-034ee9747e20','UId':'fe496e11-6071-47ac-9042-fb59341ce9d3','Col':4,'Row':22,'Format':'numberic','Value':' ','TargetCode':''}</v>
      </c>
    </row>
    <row r="315" spans="1:1" x14ac:dyDescent="0.2">
      <c r="A315" t="str">
        <f>CONCATENATE("{'SheetId':'1deb9a6e-dc5a-4908-87cc-034ee9747e20'",",","'UId':'8f08a933-d633-4287-845a-9819dc196996'",",'Col':",COLUMN(BCDanhMucDauTu_06029!E22),",'Row':",ROW(BCDanhMucDauTu_06029!E22),",","'Format':'numberic'",",'Value':'",SUBSTITUTE(BCDanhMucDauTu_06029!E22,"'","\'"),"','TargetCode':''}")</f>
        <v>{'SheetId':'1deb9a6e-dc5a-4908-87cc-034ee9747e20','UId':'8f08a933-d633-4287-845a-9819dc196996','Col':5,'Row':22,'Format':'numberic','Value':' ','TargetCode':''}</v>
      </c>
    </row>
    <row r="316" spans="1:1" x14ac:dyDescent="0.2">
      <c r="A316" t="str">
        <f>CONCATENATE("{'SheetId':'1deb9a6e-dc5a-4908-87cc-034ee9747e20'",",","'UId':'dad551f4-82a6-49f9-9019-06cb4c328a89'",",'Col':",COLUMN(BCDanhMucDauTu_06029!F22),",'Row':",ROW(BCDanhMucDauTu_06029!F22),",","'Format':'numberic'",",'Value':'",SUBSTITUTE(BCDanhMucDauTu_06029!F22,"'","\'"),"','TargetCode':''}")</f>
        <v>{'SheetId':'1deb9a6e-dc5a-4908-87cc-034ee9747e20','UId':'dad551f4-82a6-49f9-9019-06cb4c328a89','Col':6,'Row':22,'Format':'numberic','Value':' ','TargetCode':''}</v>
      </c>
    </row>
    <row r="317" spans="1:1" x14ac:dyDescent="0.2">
      <c r="A317" t="str">
        <f>CONCATENATE("{'SheetId':'1deb9a6e-dc5a-4908-87cc-034ee9747e20'",",","'UId':'7bf94847-0bfe-4d96-ab7a-1ce79d9343f5'",",'Col':",COLUMN(BCDanhMucDauTu_06029!G22),",'Row':",ROW(BCDanhMucDauTu_06029!G22),",","'Format':'numberic'",",'Value':'",SUBSTITUTE(BCDanhMucDauTu_06029!G22,"'","\'"),"','TargetCode':''}")</f>
        <v>{'SheetId':'1deb9a6e-dc5a-4908-87cc-034ee9747e20','UId':'7bf94847-0bfe-4d96-ab7a-1ce79d9343f5','Col':7,'Row':22,'Format':'numberic','Value':'','TargetCode':''}</v>
      </c>
    </row>
    <row r="318" spans="1:1" x14ac:dyDescent="0.2">
      <c r="A318" t="str">
        <f>CONCATENATE("{'SheetId':'1deb9a6e-dc5a-4908-87cc-034ee9747e20'",",","'UId':'55eed474-1147-4da3-9086-9e821874c0a4'",",'Col':",COLUMN(BCDanhMucDauTu_06029!A24),",'Row':",ROW(BCDanhMucDauTu_06029!A24),",","'ColDynamic':",COLUMN(BCDanhMucDauTu_06029!A27),",","'RowDynamic':",ROW(BCDanhMucDauTu_06029!A27),",","'Format':'numberic'",",'Value':'",SUBSTITUTE(BCDanhMucDauTu_06029!A24,"'","\'"),"','TargetCode':''}")</f>
        <v>{'SheetId':'1deb9a6e-dc5a-4908-87cc-034ee9747e20','UId':'55eed474-1147-4da3-9086-9e821874c0a4','Col':1,'Row':24,'ColDynamic':1,'RowDynamic':27,'Format':'numberic','Value':' ','TargetCode':''}</v>
      </c>
    </row>
    <row r="319" spans="1:1" x14ac:dyDescent="0.2">
      <c r="A319" t="str">
        <f>CONCATENATE("{'SheetId':'1deb9a6e-dc5a-4908-87cc-034ee9747e20'",",","'UId':'1c32b7bf-2ca1-44a0-8279-a8f01d6b7249'",",'Col':",COLUMN(BCDanhMucDauTu_06029!B24),",'Row':",ROW(BCDanhMucDauTu_06029!B24),",","'ColDynamic':",COLUMN(BCDanhMucDauTu_06029!B27),",","'RowDynamic':",ROW(BCDanhMucDauTu_06029!B27),",","'Format':'string'",",'Value':'",SUBSTITUTE(BCDanhMucDauTu_06029!B24,"'","\'"),"','TargetCode':''}")</f>
        <v>{'SheetId':'1deb9a6e-dc5a-4908-87cc-034ee9747e20','UId':'1c32b7bf-2ca1-44a0-8279-a8f01d6b7249','Col':2,'Row':24,'ColDynamic':2,'RowDynamic':27,'Format':'string','Value':'Tổng','TargetCode':''}</v>
      </c>
    </row>
    <row r="320" spans="1:1" x14ac:dyDescent="0.2">
      <c r="A320" t="str">
        <f>CONCATENATE("{'SheetId':'1deb9a6e-dc5a-4908-87cc-034ee9747e20'",",","'UId':'f6a0865a-7cc4-4bd5-9c41-171ccfbe8908'",",'Col':",COLUMN(BCDanhMucDauTu_06029!C24),",'Row':",ROW(BCDanhMucDauTu_06029!C24),",","'ColDynamic':",COLUMN(BCDanhMucDauTu_06029!C27),",","'RowDynamic':",ROW(BCDanhMucDauTu_06029!C27),",","'Format':'numberic'",",'Value':'",SUBSTITUTE(BCDanhMucDauTu_06029!C24,"'","\'"),"','TargetCode':''}")</f>
        <v>{'SheetId':'1deb9a6e-dc5a-4908-87cc-034ee9747e20','UId':'f6a0865a-7cc4-4bd5-9c41-171ccfbe8908','Col':3,'Row':24,'ColDynamic':3,'RowDynamic':27,'Format':'numberic','Value':'2254','TargetCode':''}</v>
      </c>
    </row>
    <row r="321" spans="1:1" x14ac:dyDescent="0.2">
      <c r="A321" t="str">
        <f>CONCATENATE("{'SheetId':'1deb9a6e-dc5a-4908-87cc-034ee9747e20'",",","'UId':'26677bc1-4784-4b02-a8da-eb1a17958c29'",",'Col':",COLUMN(BCDanhMucDauTu_06029!D24),",'Row':",ROW(BCDanhMucDauTu_06029!D24),",","'ColDynamic':",COLUMN(BCDanhMucDauTu_06029!D27),",","'RowDynamic':",ROW(BCDanhMucDauTu_06029!D27),",","'Format':'numberic'",",'Value':'",SUBSTITUTE(BCDanhMucDauTu_06029!D24,"'","\'"),"','TargetCode':''}")</f>
        <v>{'SheetId':'1deb9a6e-dc5a-4908-87cc-034ee9747e20','UId':'26677bc1-4784-4b02-a8da-eb1a17958c29','Col':4,'Row':24,'ColDynamic':4,'RowDynamic':27,'Format':'numberic','Value':' ','TargetCode':''}</v>
      </c>
    </row>
    <row r="322" spans="1:1" x14ac:dyDescent="0.2">
      <c r="A322" t="str">
        <f>CONCATENATE("{'SheetId':'1deb9a6e-dc5a-4908-87cc-034ee9747e20'",",","'UId':'8088aec8-68fc-443f-8fce-4f1788e831ff'",",'Col':",COLUMN(BCDanhMucDauTu_06029!E24),",'Row':",ROW(BCDanhMucDauTu_06029!E24),",","'ColDynamic':",COLUMN(BCDanhMucDauTu_06029!E27),",","'RowDynamic':",ROW(BCDanhMucDauTu_06029!E27),",","'Format':'numberic'",",'Value':'",SUBSTITUTE(BCDanhMucDauTu_06029!E24,"'","\'"),"','TargetCode':''}")</f>
        <v>{'SheetId':'1deb9a6e-dc5a-4908-87cc-034ee9747e20','UId':'8088aec8-68fc-443f-8fce-4f1788e831ff','Col':5,'Row':24,'ColDynamic':5,'RowDynamic':27,'Format':'numberic','Value':' ','TargetCode':''}</v>
      </c>
    </row>
    <row r="323" spans="1:1" x14ac:dyDescent="0.2">
      <c r="A323" t="str">
        <f>CONCATENATE("{'SheetId':'1deb9a6e-dc5a-4908-87cc-034ee9747e20'",",","'UId':'109895da-3858-4d8d-ab90-543bcf58b23e'",",'Col':",COLUMN(BCDanhMucDauTu_06029!F24),",'Row':",ROW(BCDanhMucDauTu_06029!F24),",","'ColDynamic':",COLUMN(BCDanhMucDauTu_06029!F27),",","'RowDynamic':",ROW(BCDanhMucDauTu_06029!F27),",","'Format':'numberic'",",'Value':'",SUBSTITUTE(BCDanhMucDauTu_06029!F24,"'","\'"),"','TargetCode':''}")</f>
        <v>{'SheetId':'1deb9a6e-dc5a-4908-87cc-034ee9747e20','UId':'109895da-3858-4d8d-ab90-543bcf58b23e','Col':6,'Row':24,'ColDynamic':6,'RowDynamic':27,'Format':'numberic','Value':' ','TargetCode':''}</v>
      </c>
    </row>
    <row r="324" spans="1:1" x14ac:dyDescent="0.2">
      <c r="A324" t="str">
        <f>CONCATENATE("{'SheetId':'1deb9a6e-dc5a-4908-87cc-034ee9747e20'",",","'UId':'b12319f9-b486-4e3c-968f-635c2693280b'",",'Col':",COLUMN(BCDanhMucDauTu_06029!G24),",'Row':",ROW(BCDanhMucDauTu_06029!G24),",","'ColDynamic':",COLUMN(BCDanhMucDauTu_06029!G27),",","'RowDynamic':",ROW(BCDanhMucDauTu_06029!G27),",","'Format':'numberic'",",'Value':'",SUBSTITUTE(BCDanhMucDauTu_06029!G24,"'","\'"),"','TargetCode':''}")</f>
        <v>{'SheetId':'1deb9a6e-dc5a-4908-87cc-034ee9747e20','UId':'b12319f9-b486-4e3c-968f-635c2693280b','Col':7,'Row':24,'ColDynamic':7,'RowDynamic':27,'Format':'numberic','Value':'','TargetCode':''}</v>
      </c>
    </row>
    <row r="325" spans="1:1" x14ac:dyDescent="0.2">
      <c r="A325" t="str">
        <f>CONCATENATE("{'SheetId':'1deb9a6e-dc5a-4908-87cc-034ee9747e20'",",","'UId':'740ad2fc-8f8c-4571-bfbb-d73a204a23fa'",",'Col':",COLUMN(BCDanhMucDauTu_06029!D25),",'Row':",ROW(BCDanhMucDauTu_06029!D25),",","'Format':'numberic'",",'Value':'",SUBSTITUTE(BCDanhMucDauTu_06029!D25,"'","\'"),"','TargetCode':''}")</f>
        <v>{'SheetId':'1deb9a6e-dc5a-4908-87cc-034ee9747e20','UId':'740ad2fc-8f8c-4571-bfbb-d73a204a23fa','Col':4,'Row':25,'Format':'numberic','Value':'375073','TargetCode':''}</v>
      </c>
    </row>
    <row r="326" spans="1:1" x14ac:dyDescent="0.2">
      <c r="A326" t="str">
        <f>CONCATENATE("{'SheetId':'1deb9a6e-dc5a-4908-87cc-034ee9747e20'",",","'UId':'41643327-c3cb-4259-acbc-d10c8c939580'",",'Col':",COLUMN(BCDanhMucDauTu_06029!E25),",'Row':",ROW(BCDanhMucDauTu_06029!E25),",","'Format':'numberic'",",'Value':'",SUBSTITUTE(BCDanhMucDauTu_06029!E25,"'","\'"),"','TargetCode':''}")</f>
        <v>{'SheetId':'1deb9a6e-dc5a-4908-87cc-034ee9747e20','UId':'41643327-c3cb-4259-acbc-d10c8c939580','Col':5,'Row':25,'Format':'numberic','Value':'','TargetCode':''}</v>
      </c>
    </row>
    <row r="327" spans="1:1" x14ac:dyDescent="0.2">
      <c r="A327" t="str">
        <f>CONCATENATE("{'SheetId':'1deb9a6e-dc5a-4908-87cc-034ee9747e20'",",","'UId':'d007d564-0a98-45f4-94c4-a2e4056245bc'",",'Col':",COLUMN(BCDanhMucDauTu_06029!F25),",'Row':",ROW(BCDanhMucDauTu_06029!F25),",","'Format':'numberic'",",'Value':'",SUBSTITUTE(BCDanhMucDauTu_06029!F25,"'","\'"),"','TargetCode':''}")</f>
        <v>{'SheetId':'1deb9a6e-dc5a-4908-87cc-034ee9747e20','UId':'d007d564-0a98-45f4-94c4-a2e4056245bc','Col':6,'Row':25,'Format':'numberic','Value':'48801468457','TargetCode':''}</v>
      </c>
    </row>
    <row r="328" spans="1:1" x14ac:dyDescent="0.2">
      <c r="A328" t="str">
        <f>CONCATENATE("{'SheetId':'1deb9a6e-dc5a-4908-87cc-034ee9747e20'",",","'UId':'87b8e950-d5f9-45b4-8cfb-d8108dd16f8f'",",'Col':",COLUMN(BCDanhMucDauTu_06029!G25),",'Row':",ROW(BCDanhMucDauTu_06029!G25),",","'Format':'numberic'",",'Value':'",SUBSTITUTE(BCDanhMucDauTu_06029!G25,"'","\'"),"','TargetCode':''}")</f>
        <v>{'SheetId':'1deb9a6e-dc5a-4908-87cc-034ee9747e20','UId':'87b8e950-d5f9-45b4-8cfb-d8108dd16f8f','Col':7,'Row':25,'Format':'numberic','Value':'0.443903739723046','TargetCode':''}</v>
      </c>
    </row>
    <row r="329" spans="1:1" x14ac:dyDescent="0.2">
      <c r="A329" t="str">
        <f>CONCATENATE("{'SheetId':'1deb9a6e-dc5a-4908-87cc-034ee9747e20'",",","'UId':'70e2406f-94eb-466f-8d09-837ad44a449c'",",'Col':",COLUMN(BCDanhMucDauTu_06029!D26),",'Row':",ROW(BCDanhMucDauTu_06029!D26),",","'Format':'numberic'",",'Value':'",SUBSTITUTE(BCDanhMucDauTu_06029!D26,"'","\'"),"','TargetCode':''}")</f>
        <v>{'SheetId':'1deb9a6e-dc5a-4908-87cc-034ee9747e20','UId':'70e2406f-94eb-466f-8d09-837ad44a449c','Col':4,'Row':26,'Format':'numberic','Value':' ','TargetCode':''}</v>
      </c>
    </row>
    <row r="330" spans="1:1" x14ac:dyDescent="0.2">
      <c r="A330" t="str">
        <f>CONCATENATE("{'SheetId':'1deb9a6e-dc5a-4908-87cc-034ee9747e20'",",","'UId':'d0c68994-6723-45f4-a51b-ec4a1f1cb761'",",'Col':",COLUMN(BCDanhMucDauTu_06029!E26),",'Row':",ROW(BCDanhMucDauTu_06029!E26),",","'Format':'numberic'",",'Value':'",SUBSTITUTE(BCDanhMucDauTu_06029!E26,"'","\'"),"','TargetCode':''}")</f>
        <v>{'SheetId':'1deb9a6e-dc5a-4908-87cc-034ee9747e20','UId':'d0c68994-6723-45f4-a51b-ec4a1f1cb761','Col':5,'Row':26,'Format':'numberic','Value':' ','TargetCode':''}</v>
      </c>
    </row>
    <row r="331" spans="1:1" x14ac:dyDescent="0.2">
      <c r="A331" t="str">
        <f>CONCATENATE("{'SheetId':'1deb9a6e-dc5a-4908-87cc-034ee9747e20'",",","'UId':'6c78638c-c601-49bf-a9e5-d48c4258eadd'",",'Col':",COLUMN(BCDanhMucDauTu_06029!F26),",'Row':",ROW(BCDanhMucDauTu_06029!F26),",","'Format':'numberic'",",'Value':'",SUBSTITUTE(BCDanhMucDauTu_06029!F26,"'","\'"),"','TargetCode':''}")</f>
        <v>{'SheetId':'1deb9a6e-dc5a-4908-87cc-034ee9747e20','UId':'6c78638c-c601-49bf-a9e5-d48c4258eadd','Col':6,'Row':26,'Format':'numberic','Value':' ','TargetCode':''}</v>
      </c>
    </row>
    <row r="332" spans="1:1" x14ac:dyDescent="0.2">
      <c r="A332" t="str">
        <f>CONCATENATE("{'SheetId':'1deb9a6e-dc5a-4908-87cc-034ee9747e20'",",","'UId':'bb82eed3-a7c3-4954-be20-20a9717d4026'",",'Col':",COLUMN(BCDanhMucDauTu_06029!G26),",'Row':",ROW(BCDanhMucDauTu_06029!G26),",","'Format':'numberic'",",'Value':'",SUBSTITUTE(BCDanhMucDauTu_06029!G26,"'","\'"),"','TargetCode':''}")</f>
        <v>{'SheetId':'1deb9a6e-dc5a-4908-87cc-034ee9747e20','UId':'bb82eed3-a7c3-4954-be20-20a9717d4026','Col':7,'Row':26,'Format':'numberic','Value':'','TargetCode':''}</v>
      </c>
    </row>
    <row r="333" spans="1:1" x14ac:dyDescent="0.2">
      <c r="A333" t="str">
        <f>CONCATENATE("{'SheetId':'1deb9a6e-dc5a-4908-87cc-034ee9747e20'",",","'UId':'4fe6fd2f-049f-4c3b-a78b-58fd08d62d7d'",",'Col':",COLUMN(BCDanhMucDauTu_06029!A28),",'Row':",ROW(BCDanhMucDauTu_06029!A28),",","'ColDynamic':",COLUMN(BCDanhMucDauTu_06029!A31),",","'RowDynamic':",ROW(BCDanhMucDauTu_06029!A31),",","'Format':'numberic'",",'Value':'",SUBSTITUTE(BCDanhMucDauTu_06029!A28,"'","\'"),"','TargetCode':''}")</f>
        <v>{'SheetId':'1deb9a6e-dc5a-4908-87cc-034ee9747e20','UId':'4fe6fd2f-049f-4c3b-a78b-58fd08d62d7d','Col':1,'Row':28,'ColDynamic':1,'RowDynamic':31,'Format':'numberic','Value':' ','TargetCode':''}</v>
      </c>
    </row>
    <row r="334" spans="1:1" x14ac:dyDescent="0.2">
      <c r="A334" t="str">
        <f>CONCATENATE("{'SheetId':'1deb9a6e-dc5a-4908-87cc-034ee9747e20'",",","'UId':'21737fa5-5263-466a-9802-c554ec94ffeb'",",'Col':",COLUMN(BCDanhMucDauTu_06029!B28),",'Row':",ROW(BCDanhMucDauTu_06029!B28),",","'ColDynamic':",COLUMN(BCDanhMucDauTu_06029!B31),",","'RowDynamic':",ROW(BCDanhMucDauTu_06029!B31),",","'Format':'string'",",'Value':'",SUBSTITUTE(BCDanhMucDauTu_06029!B28,"'","\'"),"','TargetCode':''}")</f>
        <v>{'SheetId':'1deb9a6e-dc5a-4908-87cc-034ee9747e20','UId':'21737fa5-5263-466a-9802-c554ec94ffeb','Col':2,'Row':28,'ColDynamic':2,'RowDynamic':31,'Format':'string','Value':'Tổng','TargetCode':''}</v>
      </c>
    </row>
    <row r="335" spans="1:1" x14ac:dyDescent="0.2">
      <c r="A335" t="str">
        <f>CONCATENATE("{'SheetId':'1deb9a6e-dc5a-4908-87cc-034ee9747e20'",",","'UId':'b1780ae8-e3e9-4d68-b8e3-06dc22233b5c'",",'Col':",COLUMN(BCDanhMucDauTu_06029!C28),",'Row':",ROW(BCDanhMucDauTu_06029!C28),",","'ColDynamic':",COLUMN(BCDanhMucDauTu_06029!C31),",","'RowDynamic':",ROW(BCDanhMucDauTu_06029!C31),",","'Format':'numberic'",",'Value':'",SUBSTITUTE(BCDanhMucDauTu_06029!C28,"'","\'"),"','TargetCode':''}")</f>
        <v>{'SheetId':'1deb9a6e-dc5a-4908-87cc-034ee9747e20','UId':'b1780ae8-e3e9-4d68-b8e3-06dc22233b5c','Col':3,'Row':28,'ColDynamic':3,'RowDynamic':31,'Format':'numberic','Value':'2257','TargetCode':''}</v>
      </c>
    </row>
    <row r="336" spans="1:1" x14ac:dyDescent="0.2">
      <c r="A336" t="str">
        <f>CONCATENATE("{'SheetId':'1deb9a6e-dc5a-4908-87cc-034ee9747e20'",",","'UId':'fd0c415a-d2bc-42ee-b389-414f8400dae8'",",'Col':",COLUMN(BCDanhMucDauTu_06029!D28),",'Row':",ROW(BCDanhMucDauTu_06029!D28),",","'ColDynamic':",COLUMN(BCDanhMucDauTu_06029!D31),",","'RowDynamic':",ROW(BCDanhMucDauTu_06029!D31),",","'Format':'numberic'",",'Value':'",SUBSTITUTE(BCDanhMucDauTu_06029!D28,"'","\'"),"','TargetCode':''}")</f>
        <v>{'SheetId':'1deb9a6e-dc5a-4908-87cc-034ee9747e20','UId':'fd0c415a-d2bc-42ee-b389-414f8400dae8','Col':4,'Row':28,'ColDynamic':4,'RowDynamic':31,'Format':'numberic','Value':' ','TargetCode':''}</v>
      </c>
    </row>
    <row r="337" spans="1:1" x14ac:dyDescent="0.2">
      <c r="A337" t="str">
        <f>CONCATENATE("{'SheetId':'1deb9a6e-dc5a-4908-87cc-034ee9747e20'",",","'UId':'816243e8-9c85-4ba1-805c-371f6b4844e4'",",'Col':",COLUMN(BCDanhMucDauTu_06029!E28),",'Row':",ROW(BCDanhMucDauTu_06029!E28),",","'ColDynamic':",COLUMN(BCDanhMucDauTu_06029!E31),",","'RowDynamic':",ROW(BCDanhMucDauTu_06029!E31),",","'Format':'numberic'",",'Value':'",SUBSTITUTE(BCDanhMucDauTu_06029!E28,"'","\'"),"','TargetCode':''}")</f>
        <v>{'SheetId':'1deb9a6e-dc5a-4908-87cc-034ee9747e20','UId':'816243e8-9c85-4ba1-805c-371f6b4844e4','Col':5,'Row':28,'ColDynamic':5,'RowDynamic':31,'Format':'numberic','Value':' ','TargetCode':''}</v>
      </c>
    </row>
    <row r="338" spans="1:1" x14ac:dyDescent="0.2">
      <c r="A338" t="str">
        <f>CONCATENATE("{'SheetId':'1deb9a6e-dc5a-4908-87cc-034ee9747e20'",",","'UId':'2efa8183-1804-400f-919b-54e0d328e017'",",'Col':",COLUMN(BCDanhMucDauTu_06029!F28),",'Row':",ROW(BCDanhMucDauTu_06029!F28),",","'ColDynamic':",COLUMN(BCDanhMucDauTu_06029!F31),",","'RowDynamic':",ROW(BCDanhMucDauTu_06029!F31),",","'Format':'numberic'",",'Value':'",SUBSTITUTE(BCDanhMucDauTu_06029!F28,"'","\'"),"','TargetCode':''}")</f>
        <v>{'SheetId':'1deb9a6e-dc5a-4908-87cc-034ee9747e20','UId':'2efa8183-1804-400f-919b-54e0d328e017','Col':6,'Row':28,'ColDynamic':6,'RowDynamic':31,'Format':'numberic','Value':'2533301882','TargetCode':''}</v>
      </c>
    </row>
    <row r="339" spans="1:1" x14ac:dyDescent="0.2">
      <c r="A339" t="str">
        <f>CONCATENATE("{'SheetId':'1deb9a6e-dc5a-4908-87cc-034ee9747e20'",",","'UId':'890ca93f-4ffa-4063-bc4e-3ca8427d321f'",",'Col':",COLUMN(BCDanhMucDauTu_06029!G28),",'Row':",ROW(BCDanhMucDauTu_06029!G28),",","'ColDynamic':",COLUMN(BCDanhMucDauTu_06029!G31),",","'RowDynamic':",ROW(BCDanhMucDauTu_06029!G31),",","'Format':'numberic'",",'Value':'",SUBSTITUTE(BCDanhMucDauTu_06029!G28,"'","\'"),"','TargetCode':''}")</f>
        <v>{'SheetId':'1deb9a6e-dc5a-4908-87cc-034ee9747e20','UId':'890ca93f-4ffa-4063-bc4e-3ca8427d321f','Col':7,'Row':28,'ColDynamic':7,'RowDynamic':31,'Format':'numberic','Value':'0.0230432037154392','TargetCode':''}</v>
      </c>
    </row>
    <row r="340" spans="1:1" x14ac:dyDescent="0.2">
      <c r="A340" t="str">
        <f>CONCATENATE("{'SheetId':'1deb9a6e-dc5a-4908-87cc-034ee9747e20'",",","'UId':'df249e66-a9ea-45a2-9c76-d51aecb2379d'",",'Col':",COLUMN(BCDanhMucDauTu_06029!D29),",'Row':",ROW(BCDanhMucDauTu_06029!D29),",","'Format':'numberic'",",'Value':'",SUBSTITUTE(BCDanhMucDauTu_06029!D29,"'","\'"),"','TargetCode':''}")</f>
        <v>{'SheetId':'1deb9a6e-dc5a-4908-87cc-034ee9747e20','UId':'df249e66-a9ea-45a2-9c76-d51aecb2379d','Col':4,'Row':29,'Format':'numberic','Value':' ','TargetCode':''}</v>
      </c>
    </row>
    <row r="341" spans="1:1" x14ac:dyDescent="0.2">
      <c r="A341" t="str">
        <f>CONCATENATE("{'SheetId':'1deb9a6e-dc5a-4908-87cc-034ee9747e20'",",","'UId':'a81df1b4-0c26-4bbd-9a9d-27dc4b538b2c'",",'Col':",COLUMN(BCDanhMucDauTu_06029!E29),",'Row':",ROW(BCDanhMucDauTu_06029!E29),",","'Format':'numberic'",",'Value':'",SUBSTITUTE(BCDanhMucDauTu_06029!E29,"'","\'"),"','TargetCode':''}")</f>
        <v>{'SheetId':'1deb9a6e-dc5a-4908-87cc-034ee9747e20','UId':'a81df1b4-0c26-4bbd-9a9d-27dc4b538b2c','Col':5,'Row':29,'Format':'numberic','Value':' ','TargetCode':''}</v>
      </c>
    </row>
    <row r="342" spans="1:1" x14ac:dyDescent="0.2">
      <c r="A342" t="str">
        <f>CONCATENATE("{'SheetId':'1deb9a6e-dc5a-4908-87cc-034ee9747e20'",",","'UId':'4a9e3616-ca24-464d-b5e2-89b07d4dab94'",",'Col':",COLUMN(BCDanhMucDauTu_06029!F29),",'Row':",ROW(BCDanhMucDauTu_06029!F29),",","'Format':'numberic'",",'Value':'",SUBSTITUTE(BCDanhMucDauTu_06029!F29,"'","\'"),"','TargetCode':''}")</f>
        <v>{'SheetId':'1deb9a6e-dc5a-4908-87cc-034ee9747e20','UId':'4a9e3616-ca24-464d-b5e2-89b07d4dab94','Col':6,'Row':29,'Format':'numberic','Value':' ','TargetCode':''}</v>
      </c>
    </row>
    <row r="343" spans="1:1" x14ac:dyDescent="0.2">
      <c r="A343" t="str">
        <f>CONCATENATE("{'SheetId':'1deb9a6e-dc5a-4908-87cc-034ee9747e20'",",","'UId':'4cbb5dbb-7a56-4367-b451-172c5d9fc088'",",'Col':",COLUMN(BCDanhMucDauTu_06029!G29),",'Row':",ROW(BCDanhMucDauTu_06029!G29),",","'Format':'numberic'",",'Value':'",SUBSTITUTE(BCDanhMucDauTu_06029!G29,"'","\'"),"','TargetCode':''}")</f>
        <v>{'SheetId':'1deb9a6e-dc5a-4908-87cc-034ee9747e20','UId':'4cbb5dbb-7a56-4367-b451-172c5d9fc088','Col':7,'Row':29,'Format':'numberic','Value':'','TargetCode':''}</v>
      </c>
    </row>
    <row r="344" spans="1:1" x14ac:dyDescent="0.2">
      <c r="A344" t="str">
        <f>CONCATENATE("{'SheetId':'1deb9a6e-dc5a-4908-87cc-034ee9747e20'",",","'UId':'70357de6-0706-48a2-a361-da95bcaa1827'",",'Col':",COLUMN(BCDanhMucDauTu_06029!D30),",'Row':",ROW(BCDanhMucDauTu_06029!D30),",","'Format':'numberic'",",'Value':'",SUBSTITUTE(BCDanhMucDauTu_06029!D30,"'","\'"),"','TargetCode':''}")</f>
        <v>{'SheetId':'1deb9a6e-dc5a-4908-87cc-034ee9747e20','UId':'70357de6-0706-48a2-a361-da95bcaa1827','Col':4,'Row':30,'Format':'numberic','Value':' ','TargetCode':''}</v>
      </c>
    </row>
    <row r="345" spans="1:1" x14ac:dyDescent="0.2">
      <c r="A345" t="str">
        <f>CONCATENATE("{'SheetId':'1deb9a6e-dc5a-4908-87cc-034ee9747e20'",",","'UId':'4f148c59-190d-4dad-aff9-126f4ce81c6d'",",'Col':",COLUMN(BCDanhMucDauTu_06029!E30),",'Row':",ROW(BCDanhMucDauTu_06029!E30),",","'Format':'numberic'",",'Value':'",SUBSTITUTE(BCDanhMucDauTu_06029!E30,"'","\'"),"','TargetCode':''}")</f>
        <v>{'SheetId':'1deb9a6e-dc5a-4908-87cc-034ee9747e20','UId':'4f148c59-190d-4dad-aff9-126f4ce81c6d','Col':5,'Row':30,'Format':'numberic','Value':' ','TargetCode':''}</v>
      </c>
    </row>
    <row r="346" spans="1:1" x14ac:dyDescent="0.2">
      <c r="A346" t="str">
        <f>CONCATENATE("{'SheetId':'1deb9a6e-dc5a-4908-87cc-034ee9747e20'",",","'UId':'6ba9d2bf-7322-4bb6-be73-05a728f53c5a'",",'Col':",COLUMN(BCDanhMucDauTu_06029!F30),",'Row':",ROW(BCDanhMucDauTu_06029!F30),",","'Format':'numberic'",",'Value':'",SUBSTITUTE(BCDanhMucDauTu_06029!F30,"'","\'"),"','TargetCode':''}")</f>
        <v>{'SheetId':'1deb9a6e-dc5a-4908-87cc-034ee9747e20','UId':'6ba9d2bf-7322-4bb6-be73-05a728f53c5a','Col':6,'Row':30,'Format':'numberic','Value':'1587492005','TargetCode':''}</v>
      </c>
    </row>
    <row r="347" spans="1:1" x14ac:dyDescent="0.2">
      <c r="A347" t="str">
        <f>CONCATENATE("{'SheetId':'1deb9a6e-dc5a-4908-87cc-034ee9747e20'",",","'UId':'cad08826-aed0-458d-a3df-563ee1ca2782'",",'Col':",COLUMN(BCDanhMucDauTu_06029!G30),",'Row':",ROW(BCDanhMucDauTu_06029!G30),",","'Format':'numberic'",",'Value':'",SUBSTITUTE(BCDanhMucDauTu_06029!G30,"'","\'"),"','TargetCode':''}")</f>
        <v>{'SheetId':'1deb9a6e-dc5a-4908-87cc-034ee9747e20','UId':'cad08826-aed0-458d-a3df-563ee1ca2782','Col':7,'Row':30,'Format':'numberic','Value':'0.0144400088784389','TargetCode':''}</v>
      </c>
    </row>
    <row r="348" spans="1:1" x14ac:dyDescent="0.2">
      <c r="A348" t="str">
        <f>CONCATENATE("{'SheetId':'1deb9a6e-dc5a-4908-87cc-034ee9747e20'",",","'UId':'26452794-e0d2-44f2-8c51-7f5465fbf4cf'",",'Col':",COLUMN(BCDanhMucDauTu_06029!A32),",'Row':",ROW(BCDanhMucDauTu_06029!A32),",","'ColDynamic':",COLUMN(BCDanhMucDauTu_06029!A29),",","'RowDynamic':",ROW(BCDanhMucDauTu_06029!A29),",","'Format':'string'",",'Value':'",SUBSTITUTE(BCDanhMucDauTu_06029!A32,"'","\'"),"','TargetCode':''}")</f>
        <v>{'SheetId':'1deb9a6e-dc5a-4908-87cc-034ee9747e20','UId':'26452794-e0d2-44f2-8c51-7f5465fbf4cf','Col':1,'Row':32,'ColDynamic':1,'RowDynamic':29,'Format':'string','Value':' ','TargetCode':''}</v>
      </c>
    </row>
    <row r="349" spans="1:1" x14ac:dyDescent="0.2">
      <c r="A349" t="str">
        <f>CONCATENATE("{'SheetId':'1deb9a6e-dc5a-4908-87cc-034ee9747e20'",",","'UId':'9b14eff9-5e45-4cf1-9494-0604b89ed28b'",",'Col':",COLUMN(BCDanhMucDauTu_06029!B32),",'Row':",ROW(BCDanhMucDauTu_06029!B32),",","'ColDynamic':",COLUMN(BCDanhMucDauTu_06029!B29),",","'RowDynamic':",ROW(BCDanhMucDauTu_06029!B29),",","'Format':'string'",",'Value':'",SUBSTITUTE(BCDanhMucDauTu_06029!B32,"'","\'"),"','TargetCode':''}")</f>
        <v>{'SheetId':'1deb9a6e-dc5a-4908-87cc-034ee9747e20','UId':'9b14eff9-5e45-4cf1-9494-0604b89ed28b','Col':2,'Row':32,'ColDynamic':2,'RowDynamic':29,'Format':'string','Value':'Tiền gửi ngân hàng dưới 3 tháng','TargetCode':''}</v>
      </c>
    </row>
    <row r="350" spans="1:1" x14ac:dyDescent="0.2">
      <c r="A350" t="str">
        <f>CONCATENATE("{'SheetId':'1deb9a6e-dc5a-4908-87cc-034ee9747e20'",",","'UId':'8d66f097-23e3-4ef9-8131-e5ac52c6b32f'",",'Col':",COLUMN(BCDanhMucDauTu_06029!C32),",'Row':",ROW(BCDanhMucDauTu_06029!C32),",","'ColDynamic':",COLUMN(BCDanhMucDauTu_06029!C29),",","'RowDynamic':",ROW(BCDanhMucDauTu_06029!C29),",","'Format':'string'",",'Value':'",SUBSTITUTE(BCDanhMucDauTu_06029!C32,"'","\'"),"','TargetCode':''}")</f>
        <v>{'SheetId':'1deb9a6e-dc5a-4908-87cc-034ee9747e20','UId':'8d66f097-23e3-4ef9-8131-e5ac52c6b32f','Col':3,'Row':32,'ColDynamic':3,'RowDynamic':29,'Format':'string','Value':'2260','TargetCode':''}</v>
      </c>
    </row>
    <row r="351" spans="1:1" x14ac:dyDescent="0.2">
      <c r="A351" t="str">
        <f>CONCATENATE("{'SheetId':'1deb9a6e-dc5a-4908-87cc-034ee9747e20'",",","'UId':'ead9614a-658c-4220-bedf-ca1bfba113ca'",",'Col':",COLUMN(BCDanhMucDauTu_06029!D32),",'Row':",ROW(BCDanhMucDauTu_06029!D32),",","'ColDynamic':",COLUMN(BCDanhMucDauTu_06029!D29),",","'RowDynamic':",ROW(BCDanhMucDauTu_06029!D29),",","'Format':'numberic'",",'Value':'",SUBSTITUTE(BCDanhMucDauTu_06029!D32,"'","\'"),"','TargetCode':''}")</f>
        <v>{'SheetId':'1deb9a6e-dc5a-4908-87cc-034ee9747e20','UId':'ead9614a-658c-4220-bedf-ca1bfba113ca','Col':4,'Row':32,'ColDynamic':4,'RowDynamic':29,'Format':'numberic','Value':' ','TargetCode':''}</v>
      </c>
    </row>
    <row r="352" spans="1:1" x14ac:dyDescent="0.2">
      <c r="A352" t="str">
        <f>CONCATENATE("{'SheetId':'1deb9a6e-dc5a-4908-87cc-034ee9747e20'",",","'UId':'4fdfc09c-5e5b-40ad-b617-c48d140e6fbc'",",'Col':",COLUMN(BCDanhMucDauTu_06029!E32),",'Row':",ROW(BCDanhMucDauTu_06029!E32),",","'ColDynamic':",COLUMN(BCDanhMucDauTu_06029!E29),",","'RowDynamic':",ROW(BCDanhMucDauTu_06029!E29),",","'Format':'numberic'",",'Value':'",SUBSTITUTE(BCDanhMucDauTu_06029!E32,"'","\'"),"','TargetCode':''}")</f>
        <v>{'SheetId':'1deb9a6e-dc5a-4908-87cc-034ee9747e20','UId':'4fdfc09c-5e5b-40ad-b617-c48d140e6fbc','Col':5,'Row':32,'ColDynamic':5,'RowDynamic':29,'Format':'numberic','Value':' ','TargetCode':''}</v>
      </c>
    </row>
    <row r="353" spans="1:1" x14ac:dyDescent="0.2">
      <c r="A353" t="str">
        <f>CONCATENATE("{'SheetId':'1deb9a6e-dc5a-4908-87cc-034ee9747e20'",",","'UId':'ba8351a8-8ef9-4c39-b20c-9e499c7302c4'",",'Col':",COLUMN(BCDanhMucDauTu_06029!F32),",'Row':",ROW(BCDanhMucDauTu_06029!F32),",","'ColDynamic':",COLUMN(BCDanhMucDauTu_06029!F29),",","'RowDynamic':",ROW(BCDanhMucDauTu_06029!F29),",","'Format':'numberic'",",'Value':'",SUBSTITUTE(BCDanhMucDauTu_06029!F32,"'","\'"),"','TargetCode':''}")</f>
        <v>{'SheetId':'1deb9a6e-dc5a-4908-87cc-034ee9747e20','UId':'ba8351a8-8ef9-4c39-b20c-9e499c7302c4','Col':6,'Row':32,'ColDynamic':6,'RowDynamic':29,'Format':'numberic','Value':'12000000000','TargetCode':''}</v>
      </c>
    </row>
    <row r="354" spans="1:1" x14ac:dyDescent="0.2">
      <c r="A354" t="str">
        <f>CONCATENATE("{'SheetId':'1deb9a6e-dc5a-4908-87cc-034ee9747e20'",",","'UId':'20aec549-2649-4108-8c50-4ff697541fea'",",'Col':",COLUMN(BCDanhMucDauTu_06029!G32),",'Row':",ROW(BCDanhMucDauTu_06029!G32),",","'ColDynamic':",COLUMN(BCDanhMucDauTu_06029!G29),",","'RowDynamic':",ROW(BCDanhMucDauTu_06029!G29),",","'Format':'numberic'",",'Value':'",SUBSTITUTE(BCDanhMucDauTu_06029!G32,"'","\'"),"','TargetCode':''}")</f>
        <v>{'SheetId':'1deb9a6e-dc5a-4908-87cc-034ee9747e20','UId':'20aec549-2649-4108-8c50-4ff697541fea','Col':7,'Row':32,'ColDynamic':7,'RowDynamic':29,'Format':'numberic','Value':'0.109153372738571','TargetCode':''}</v>
      </c>
    </row>
    <row r="355" spans="1:1" x14ac:dyDescent="0.2">
      <c r="A355" t="str">
        <f>CONCATENATE("{'SheetId':'1deb9a6e-dc5a-4908-87cc-034ee9747e20'",",","'UId':'c94d94d7-01a6-4c24-95e6-4f83c62d0567'",",'Col':",COLUMN(BCDanhMucDauTu_06029!A34),",'Row':",ROW(BCDanhMucDauTu_06029!A34),",","'ColDynamic':",COLUMN(BCDanhMucDauTu_06029!A31),",","'RowDynamic':",ROW(BCDanhMucDauTu_06029!A31),",","'Format':'string'",",'Value':'",SUBSTITUTE(BCDanhMucDauTu_06029!A34,"'","\'"),"','TargetCode':''}")</f>
        <v>{'SheetId':'1deb9a6e-dc5a-4908-87cc-034ee9747e20','UId':'c94d94d7-01a6-4c24-95e6-4f83c62d0567','Col':1,'Row':34,'ColDynamic':1,'RowDynamic':31,'Format':'string','Value':' ','TargetCode':''}</v>
      </c>
    </row>
    <row r="356" spans="1:1" x14ac:dyDescent="0.2">
      <c r="A356" t="str">
        <f>CONCATENATE("{'SheetId':'1deb9a6e-dc5a-4908-87cc-034ee9747e20'",",","'UId':'333b59bf-d7bf-4903-a769-681773c5c1d6'",",'Col':",COLUMN(BCDanhMucDauTu_06029!B34),",'Row':",ROW(BCDanhMucDauTu_06029!B34),",","'ColDynamic':",COLUMN(BCDanhMucDauTu_06029!B31),",","'RowDynamic':",ROW(BCDanhMucDauTu_06029!B31),",","'Format':'string'",",'Value':'",SUBSTITUTE(BCDanhMucDauTu_06029!B34,"'","\'"),"','TargetCode':''}")</f>
        <v>{'SheetId':'1deb9a6e-dc5a-4908-87cc-034ee9747e20','UId':'333b59bf-d7bf-4903-a769-681773c5c1d6','Col':2,'Row':34,'ColDynamic':2,'RowDynamic':31,'Format':'string','Value':'Chứng chỉ tiền gửi (3)','TargetCode':''}</v>
      </c>
    </row>
    <row r="357" spans="1:1" x14ac:dyDescent="0.2">
      <c r="A357" t="str">
        <f>CONCATENATE("{'SheetId':'1deb9a6e-dc5a-4908-87cc-034ee9747e20'",",","'UId':'70dcb08c-d0c0-43e8-87c7-cb83b1736902'",",'Col':",COLUMN(BCDanhMucDauTu_06029!C34),",'Row':",ROW(BCDanhMucDauTu_06029!C34),",","'ColDynamic':",COLUMN(BCDanhMucDauTu_06029!C31),",","'RowDynamic':",ROW(BCDanhMucDauTu_06029!C31),",","'Format':'string'",",'Value':'",SUBSTITUTE(BCDanhMucDauTu_06029!C34,"'","\'"),"','TargetCode':''}")</f>
        <v>{'SheetId':'1deb9a6e-dc5a-4908-87cc-034ee9747e20','UId':'70dcb08c-d0c0-43e8-87c7-cb83b1736902','Col':3,'Row':34,'ColDynamic':3,'RowDynamic':31,'Format':'string','Value':'2261','TargetCode':''}</v>
      </c>
    </row>
    <row r="358" spans="1:1" x14ac:dyDescent="0.2">
      <c r="A358" t="str">
        <f>CONCATENATE("{'SheetId':'1deb9a6e-dc5a-4908-87cc-034ee9747e20'",",","'UId':'b98b0710-edbe-464f-91cc-a50943b92e53'",",'Col':",COLUMN(BCDanhMucDauTu_06029!D34),",'Row':",ROW(BCDanhMucDauTu_06029!D34),",","'ColDynamic':",COLUMN(BCDanhMucDauTu_06029!D31),",","'RowDynamic':",ROW(BCDanhMucDauTu_06029!D31),",","'Format':'numberic'",",'Value':'",SUBSTITUTE(BCDanhMucDauTu_06029!D34,"'","\'"),"','TargetCode':''}")</f>
        <v>{'SheetId':'1deb9a6e-dc5a-4908-87cc-034ee9747e20','UId':'b98b0710-edbe-464f-91cc-a50943b92e53','Col':4,'Row':34,'ColDynamic':4,'RowDynamic':31,'Format':'numberic','Value':' ','TargetCode':''}</v>
      </c>
    </row>
    <row r="359" spans="1:1" x14ac:dyDescent="0.2">
      <c r="A359" t="str">
        <f>CONCATENATE("{'SheetId':'1deb9a6e-dc5a-4908-87cc-034ee9747e20'",",","'UId':'1e5e338d-e8d3-484c-a931-f154e681f9d1'",",'Col':",COLUMN(BCDanhMucDauTu_06029!E34),",'Row':",ROW(BCDanhMucDauTu_06029!E34),",","'ColDynamic':",COLUMN(BCDanhMucDauTu_06029!E31),",","'RowDynamic':",ROW(BCDanhMucDauTu_06029!E31),",","'Format':'numberic'",",'Value':'",SUBSTITUTE(BCDanhMucDauTu_06029!E34,"'","\'"),"','TargetCode':''}")</f>
        <v>{'SheetId':'1deb9a6e-dc5a-4908-87cc-034ee9747e20','UId':'1e5e338d-e8d3-484c-a931-f154e681f9d1','Col':5,'Row':34,'ColDynamic':5,'RowDynamic':31,'Format':'numberic','Value':' ','TargetCode':''}</v>
      </c>
    </row>
    <row r="360" spans="1:1" x14ac:dyDescent="0.2">
      <c r="A360" t="str">
        <f>CONCATENATE("{'SheetId':'1deb9a6e-dc5a-4908-87cc-034ee9747e20'",",","'UId':'f0171a12-b46c-408e-9769-0674783f4494'",",'Col':",COLUMN(BCDanhMucDauTu_06029!F34),",'Row':",ROW(BCDanhMucDauTu_06029!F34),",","'ColDynamic':",COLUMN(BCDanhMucDauTu_06029!F31),",","'RowDynamic':",ROW(BCDanhMucDauTu_06029!F31),",","'Format':'numberic'",",'Value':'",SUBSTITUTE(BCDanhMucDauTu_06029!F34,"'","\'"),"','TargetCode':''}")</f>
        <v>{'SheetId':'1deb9a6e-dc5a-4908-87cc-034ee9747e20','UId':'f0171a12-b46c-408e-9769-0674783f4494','Col':6,'Row':34,'ColDynamic':6,'RowDynamic':31,'Format':'numberic','Value':'29014789521','TargetCode':''}</v>
      </c>
    </row>
    <row r="361" spans="1:1" x14ac:dyDescent="0.2">
      <c r="A361" t="str">
        <f>CONCATENATE("{'SheetId':'1deb9a6e-dc5a-4908-87cc-034ee9747e20'",",","'UId':'123dfcbf-9d8f-4865-9abd-67aef0fb2ded'",",'Col':",COLUMN(BCDanhMucDauTu_06029!G34),",'Row':",ROW(BCDanhMucDauTu_06029!G34),",","'ColDynamic':",COLUMN(BCDanhMucDauTu_06029!G31),",","'RowDynamic':",ROW(BCDanhMucDauTu_06029!G31),",","'Format':'numberic'",",'Value':'",SUBSTITUTE(BCDanhMucDauTu_06029!G34,"'","\'"),"','TargetCode':''}")</f>
        <v>{'SheetId':'1deb9a6e-dc5a-4908-87cc-034ee9747e20','UId':'123dfcbf-9d8f-4865-9abd-67aef0fb2ded','Col':7,'Row':34,'ColDynamic':7,'RowDynamic':31,'Format':'numberic','Value':'0.263921844626409','TargetCode':''}</v>
      </c>
    </row>
    <row r="362" spans="1:1" x14ac:dyDescent="0.2">
      <c r="A362" t="str">
        <f>CONCATENATE("{'SheetId':'1deb9a6e-dc5a-4908-87cc-034ee9747e20'",",","'UId':'61c7d7e9-4c4a-4062-8012-4877345d4ca2'",",'Col':",COLUMN(BCDanhMucDauTu_06029!D37),",'Row':",ROW(BCDanhMucDauTu_06029!D37),",","'Format':'numberic'",",'Value':'",SUBSTITUTE(BCDanhMucDauTu_06029!D37,"'","\'"),"','TargetCode':''}")</f>
        <v>{'SheetId':'1deb9a6e-dc5a-4908-87cc-034ee9747e20','UId':'61c7d7e9-4c4a-4062-8012-4877345d4ca2','Col':4,'Row':37,'Format':'numberic','Value':'','TargetCode':''}</v>
      </c>
    </row>
    <row r="363" spans="1:1" x14ac:dyDescent="0.2">
      <c r="A363" t="str">
        <f>CONCATENATE("{'SheetId':'1deb9a6e-dc5a-4908-87cc-034ee9747e20'",",","'UId':'55eb1cfc-48db-45d7-badc-9126702dbaca'",",'Col':",COLUMN(BCDanhMucDauTu_06029!E37),",'Row':",ROW(BCDanhMucDauTu_06029!E37),",","'Format':'numberic'",",'Value':'",SUBSTITUTE(BCDanhMucDauTu_06029!E37,"'","\'"),"','TargetCode':''}")</f>
        <v>{'SheetId':'1deb9a6e-dc5a-4908-87cc-034ee9747e20','UId':'55eb1cfc-48db-45d7-badc-9126702dbaca','Col':5,'Row':37,'Format':'numberic','Value':'','TargetCode':''}</v>
      </c>
    </row>
    <row r="364" spans="1:1" x14ac:dyDescent="0.2">
      <c r="A364" t="str">
        <f>CONCATENATE("{'SheetId':'1deb9a6e-dc5a-4908-87cc-034ee9747e20'",",","'UId':'0b0a71cf-8b1c-4a88-a170-2b7251d20ffa'",",'Col':",COLUMN(BCDanhMucDauTu_06029!F37),",'Row':",ROW(BCDanhMucDauTu_06029!F37),",","'Format':'numberic'",",'Value':'",SUBSTITUTE(BCDanhMucDauTu_06029!F37,"'","\'"),"','TargetCode':''}")</f>
        <v>{'SheetId':'1deb9a6e-dc5a-4908-87cc-034ee9747e20','UId':'0b0a71cf-8b1c-4a88-a170-2b7251d20ffa','Col':6,'Row':37,'Format':'numberic','Value':'58602281526','TargetCode':''}</v>
      </c>
    </row>
    <row r="365" spans="1:1" x14ac:dyDescent="0.2">
      <c r="A365" t="str">
        <f>CONCATENATE("{'SheetId':'1deb9a6e-dc5a-4908-87cc-034ee9747e20'",",","'UId':'3ec63538-3a98-477e-b957-0e4550274988'",",'Col':",COLUMN(BCDanhMucDauTu_06029!G37),",'Row':",ROW(BCDanhMucDauTu_06029!G37),",","'Format':'numberic'",",'Value':'",SUBSTITUTE(BCDanhMucDauTu_06029!G37,"'","\'"),"','TargetCode':''}")</f>
        <v>{'SheetId':'1deb9a6e-dc5a-4908-87cc-034ee9747e20','UId':'3ec63538-3a98-477e-b957-0e4550274988','Col':7,'Row':37,'Format':'numberic','Value':'0.533053056561514','TargetCode':''}</v>
      </c>
    </row>
    <row r="366" spans="1:1" x14ac:dyDescent="0.2">
      <c r="A366" t="str">
        <f>CONCATENATE("{'SheetId':'1deb9a6e-dc5a-4908-87cc-034ee9747e20'",",","'UId':'b7e2b881-7166-4008-81ef-36fa655ba0d3'",",'Col':",COLUMN(BCDanhMucDauTu_06029!D38),",'Row':",ROW(BCDanhMucDauTu_06029!D38),",","'Format':'numberic'",",'Value':'",SUBSTITUTE(BCDanhMucDauTu_06029!D38,"'","\'"),"','TargetCode':''}")</f>
        <v>{'SheetId':'1deb9a6e-dc5a-4908-87cc-034ee9747e20','UId':'b7e2b881-7166-4008-81ef-36fa655ba0d3','Col':4,'Row':38,'Format':'numberic','Value':'375073','TargetCode':''}</v>
      </c>
    </row>
    <row r="367" spans="1:1" x14ac:dyDescent="0.2">
      <c r="A367" t="str">
        <f>CONCATENATE("{'SheetId':'1deb9a6e-dc5a-4908-87cc-034ee9747e20'",",","'UId':'b0198f8c-cffe-4d00-9816-22e0fa96124d'",",'Col':",COLUMN(BCDanhMucDauTu_06029!E38),",'Row':",ROW(BCDanhMucDauTu_06029!E38),",","'Format':'numberic'",",'Value':'",SUBSTITUTE(BCDanhMucDauTu_06029!E38,"'","\'"),"','TargetCode':''}")</f>
        <v>{'SheetId':'1deb9a6e-dc5a-4908-87cc-034ee9747e20','UId':'b0198f8c-cffe-4d00-9816-22e0fa96124d','Col':5,'Row':38,'Format':'numberic','Value':'','TargetCode':''}</v>
      </c>
    </row>
    <row r="368" spans="1:1" x14ac:dyDescent="0.2">
      <c r="A368" t="str">
        <f>CONCATENATE("{'SheetId':'1deb9a6e-dc5a-4908-87cc-034ee9747e20'",",","'UId':'2a23d1c5-766a-4746-bd88-93015d1e4053'",",'Col':",COLUMN(BCDanhMucDauTu_06029!F38),",'Row':",ROW(BCDanhMucDauTu_06029!F38),",","'Format':'numberic'",",'Value':'",SUBSTITUTE(BCDanhMucDauTu_06029!F38,"'","\'"),"','TargetCode':''}")</f>
        <v>{'SheetId':'1deb9a6e-dc5a-4908-87cc-034ee9747e20','UId':'2a23d1c5-766a-4746-bd88-93015d1e4053','Col':6,'Row':38,'Format':'numberic','Value':'109937051865','TargetCode':''}</v>
      </c>
    </row>
    <row r="369" spans="1:1" x14ac:dyDescent="0.2">
      <c r="A369" t="str">
        <f>CONCATENATE("{'SheetId':'1deb9a6e-dc5a-4908-87cc-034ee9747e20'",",","'UId':'ca227d64-7ddf-4c5b-94c2-f07049f1a645'",",'Col':",COLUMN(BCDanhMucDauTu_06029!G38),",'Row':",ROW(BCDanhMucDauTu_06029!G38),",","'Format':'numberic'",",'Value':'",SUBSTITUTE(BCDanhMucDauTu_06029!G38,"'","\'"),"','TargetCode':''}")</f>
        <v>{'SheetId':'1deb9a6e-dc5a-4908-87cc-034ee9747e20','UId':'ca227d64-7ddf-4c5b-94c2-f07049f1a645','Col':7,'Row':38,'Format':'numberic','Value':'1','TargetCode':''}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{'SheetId':'eea37401-614e-480f-bf0c-66e62a21c940','UId':'8fe4c321-a5c4-4a50-a26e-af5571876426','Col':4,'Row':3,'Format':'numberic','Value':'0.00900098995569384','TargetCode':''}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{'SheetId':'eea37401-614e-480f-bf0c-66e62a21c940','UId':'e505df99-52a5-4046-b588-70e17a64bc04','Col':5,'Row':3,'Format':'numberic','Value':'0.00900065064933931','TargetCode':''}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{'SheetId':'eea37401-614e-480f-bf0c-66e62a21c940','UId':'906b49c2-3105-44f5-a32d-07590223a8f2','Col':4,'Row':4,'Format':'numberic','Value':'0.00243921784013805','TargetCode':''}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{'SheetId':'eea37401-614e-480f-bf0c-66e62a21c940','UId':'1292eb8e-a778-4ce5-ab53-509a4c8a9832','Col':5,'Row':4,'Format':'numberic','Value':'0.00221578117590363','TargetCode':''}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{'SheetId':'eea37401-614e-480f-bf0c-66e62a21c940','UId':'043b7f89-a817-4764-b06f-cc2a71ce03b0','Col':4,'Row':5,'Format':'numberic','Value':'0.00352344754190787','TargetCode':''}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{'SheetId':'eea37401-614e-480f-bf0c-66e62a21c940','UId':'99e0f9cc-8606-43f9-8ce6-a58dc892af79','Col':5,'Row':5,'Format':'numberic','Value':'0.00319964324923393','TargetCode':''}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{'SheetId':'eea37401-614e-480f-bf0c-66e62a21c940','UId':'5a5a30c0-7249-46cc-a3d5-6518c7410f2b','Col':4,'Row':6,'Format':'numberic','Value':'0.00124334206785952','TargetCode':''}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{'SheetId':'eea37401-614e-480f-bf0c-66e62a21c940','UId':'b6bb9469-63ab-4fda-88bd-7b1865b669bf','Col':5,'Row':6,'Format':'numberic','Value':'0.00125005170710414','TargetCode':''}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{'SheetId':'eea37401-614e-480f-bf0c-66e62a21c940','UId':'e3f08122-3427-41af-b11b-1a46844a64fc','Col':4,'Row':9,'Format':'numberic','Value':'0.00106771137633572','TargetCode':''}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{'SheetId':'eea37401-614e-480f-bf0c-66e62a21c940','UId':'9e68654a-171d-4fbe-8c69-6a6d18753f97','Col':5,'Row':9,'Format':'numberic','Value':'0.000969588863404222','TargetCode':''}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{'SheetId':'eea37401-614e-480f-bf0c-66e62a21c940','UId':'01528f3a-d80f-403f-9e7e-01c54429c341','Col':4,'Row':10,'Format':'numberic','Value':'0.0173223934838097','TargetCode':''}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{'SheetId':'eea37401-614e-480f-bf0c-66e62a21c940','UId':'2e9dd82c-3e13-4dfb-9508-7eb62f82b7a5','Col':5,'Row':10,'Format':'numberic','Value':'0.0166870333979549','TargetCode':''}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{'SheetId':'eea37401-614e-480f-bf0c-66e62a21c940','UId':'759e81e7-6be1-448f-8880-c7fb179e0f97','Col':4,'Row':14,'Format':'numberic','Value':'95817312900','TargetCode':''}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{'SheetId':'eea37401-614e-480f-bf0c-66e62a21c940','UId':'d55f381c-544c-4c22-a6c9-f44d9ae2c1ab','Col':5,'Row':14,'Format':'numberic','Value':'95668736800','TargetCode':''}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{'SheetId':'eea37401-614e-480f-bf0c-66e62a21c940','UId':'5b9de7f0-70a7-42bf-94c8-d94c81c70e42','Col':4,'Row':15,'Format':'numberic','Value':'95817312900','TargetCode':''}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{'SheetId':'eea37401-614e-480f-bf0c-66e62a21c940','UId':'85d68133-b410-4986-a2ae-00da0ca256bd','Col':5,'Row':15,'Format':'numberic','Value':'95668736800','TargetCode':''}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{'SheetId':'eea37401-614e-480f-bf0c-66e62a21c940','UId':'31f6ac2c-5e3e-4a12-b200-cf5f834a027b','Col':4,'Row':16,'Format':'numberic','Value':'9581731.29','TargetCode':''}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{'SheetId':'eea37401-614e-480f-bf0c-66e62a21c940','UId':'e12c39c4-7956-414a-b632-d0af1c2ab599','Col':5,'Row':16,'Format':'numberic','Value':'9566873.68','TargetCode':''}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{'SheetId':'eea37401-614e-480f-bf0c-66e62a21c940','UId':'b08c24e4-4516-482b-a697-9d62ff87afcf','Col':4,'Row':17,'Format':'numberic','Value':'-389647700','TargetCode':''}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{'SheetId':'eea37401-614e-480f-bf0c-66e62a21c940','UId':'a7ccfa80-7e7d-4308-b36d-abc719c80bf3','Col':5,'Row':17,'Format':'numberic','Value':'148576100','TargetCode':''}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{'SheetId':'eea37401-614e-480f-bf0c-66e62a21c940','UId':'e8ec4ef9-08e4-4e39-8477-ae21a99e8959','Col':4,'Row':18,'Format':'numberic','Value':'336233.61','TargetCode':''}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{'SheetId':'eea37401-614e-480f-bf0c-66e62a21c940','UId':'dde8a5b2-e9c7-4f1b-a63c-0174479280ef','Col':5,'Row':18,'Format':'numberic','Value':'134110.72','TargetCode':''}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{'SheetId':'eea37401-614e-480f-bf0c-66e62a21c940','UId':'0e4c1db2-c20e-4d52-853c-271375cc313a','Col':4,'Row':19,'Format':'numberic','Value':'3362336100','TargetCode':''}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{'SheetId':'eea37401-614e-480f-bf0c-66e62a21c940','UId':'12f0bb36-f2e3-462a-b5c8-133ec8de4536','Col':5,'Row':19,'Format':'numberic','Value':'1341107200','TargetCode':''}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{'SheetId':'eea37401-614e-480f-bf0c-66e62a21c940','UId':'99c017fe-183e-4244-a2e8-3180fad52922','Col':4,'Row':20,'Format':'numberic','Value':'-375198.38','TargetCode':''}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{'SheetId':'eea37401-614e-480f-bf0c-66e62a21c940','UId':'b3b6a8fb-5b81-4dc7-b0e6-531f207f2848','Col':5,'Row':20,'Format':'numberic','Value':'-119253.11','TargetCode':''}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{'SheetId':'eea37401-614e-480f-bf0c-66e62a21c940','UId':'d7299fb4-5fbd-49ea-a765-7a162fd18f1e','Col':4,'Row':21,'Format':'numberic','Value':'-3751983800','TargetCode':''}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{'SheetId':'eea37401-614e-480f-bf0c-66e62a21c940','UId':'15c659ac-ac36-4f95-b662-8fcd6067cf35','Col':5,'Row':21,'Format':'numberic','Value':'-1192531100','TargetCode':''}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{'SheetId':'eea37401-614e-480f-bf0c-66e62a21c940','UId':'232e2092-5dcd-464b-b1fe-07f27efe2d21','Col':4,'Row':22,'Format':'numberic','Value':'95427665200','TargetCode':''}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{'SheetId':'eea37401-614e-480f-bf0c-66e62a21c940','UId':'fa41f074-2315-4e28-81ff-52700c300177','Col':5,'Row':22,'Format':'numberic','Value':'95817312900','TargetCode':''}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{'SheetId':'eea37401-614e-480f-bf0c-66e62a21c940','UId':'d8289881-c7ab-468c-ad5d-bf473cb76780','Col':4,'Row':23,'Format':'numberic','Value':'95427665200','TargetCode':''}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{'SheetId':'eea37401-614e-480f-bf0c-66e62a21c940','UId':'994ed5e1-c943-4620-8991-d05a125691b0','Col':5,'Row':23,'Format':'numberic','Value':'95817312900','TargetCode':''}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{'SheetId':'eea37401-614e-480f-bf0c-66e62a21c940','UId':'7120d041-84df-4b71-aa97-9c53b5ab7f97','Col':4,'Row':24,'Format':'numberic','Value':'9542766.52','TargetCode':''}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{'SheetId':'eea37401-614e-480f-bf0c-66e62a21c940','UId':'ee5817e5-5c8c-481c-bd88-acd0b7e7eb64','Col':5,'Row':24,'Format':'numberic','Value':'9581731.29','TargetCode':''}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{'SheetId':'eea37401-614e-480f-bf0c-66e62a21c940','UId':'83b16c86-f622-444a-8fd4-b601d346c031','Col':4,'Row':25,'Format':'percentage','Value':'0.9286','TargetCode':''}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{'SheetId':'eea37401-614e-480f-bf0c-66e62a21c940','UId':'6080a665-802c-4b21-ade4-e67d42c38ace','Col':5,'Row':25,'Format':'percentage','Value':'0.9248','TargetCode':''}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{'SheetId':'eea37401-614e-480f-bf0c-66e62a21c940','UId':'dc7a563a-ad1d-4847-ad52-60ae8b13af41','Col':4,'Row':26,'Format':'percentage','Value':'0.9672','TargetCode':''}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{'SheetId':'eea37401-614e-480f-bf0c-66e62a21c940','UId':'c291a5ad-47fa-4a53-a5d4-2c97806fed49','Col':5,'Row':26,'Format':'percentage','Value':'0.9631','TargetCode':''}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{'SheetId':'eea37401-614e-480f-bf0c-66e62a21c940','UId':'19d7d32d-f72f-4744-9b80-66561ae1073a','Col':4,'Row':28,'Format':'numberic','Value':'768','TargetCode':''}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{'SheetId':'eea37401-614e-480f-bf0c-66e62a21c940','UId':'2c2fe24e-69d3-4ae8-a8c8-c603f2a4a32c','Col':5,'Row':28,'Format':'numberic','Value':'780','TargetCode':''}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{'SheetId':'eea37401-614e-480f-bf0c-66e62a21c940','UId':'507c37af-0901-43e1-8af6-f40112c246e3','Col':4,'Row':29,'Format':'numberic','Value':'11494.4','TargetCode':''}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{'SheetId':'eea37401-614e-480f-bf0c-66e62a21c940','UId':'bb1a5a18-9ac0-4a7c-9c34-d6fbecc14baf','Col':5,'Row':29,'Format':'numberic','Value':'11449.25','TargetCode':''}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3" zoomScaleNormal="100" workbookViewId="0">
      <selection activeCell="O35" sqref="O35"/>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13587492005</v>
      </c>
      <c r="E3" s="25">
        <v>15368458291</v>
      </c>
      <c r="F3" s="9">
        <v>1.4704841131803965</v>
      </c>
      <c r="G3" s="26"/>
    </row>
    <row r="4" spans="1:7" ht="15" customHeight="1" x14ac:dyDescent="0.25">
      <c r="A4" s="13" t="s">
        <v>1</v>
      </c>
      <c r="B4" s="13" t="s">
        <v>64</v>
      </c>
      <c r="C4" s="13" t="s">
        <v>65</v>
      </c>
      <c r="D4" s="27">
        <v>1587492005</v>
      </c>
      <c r="E4" s="27">
        <v>2368458291</v>
      </c>
      <c r="F4" s="28">
        <v>6.6104517060368835</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335</v>
      </c>
      <c r="C6" s="13" t="s">
        <v>68</v>
      </c>
      <c r="D6" s="27">
        <v>12000000000</v>
      </c>
      <c r="E6" s="27">
        <v>13000000000</v>
      </c>
      <c r="F6" s="28">
        <v>1.3333333333333333</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93816257978</v>
      </c>
      <c r="E8" s="15">
        <v>93862294193</v>
      </c>
      <c r="F8" s="9">
        <v>1.0277929600403604</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791819005</v>
      </c>
      <c r="E13" s="15">
        <v>1549325873</v>
      </c>
      <c r="F13" s="9">
        <v>1.3078720870619278</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1741482877</v>
      </c>
      <c r="E16" s="15">
        <v>1492639040</v>
      </c>
      <c r="F16" s="9">
        <v>1.1783594330954801</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109937051865</v>
      </c>
      <c r="E30" s="19">
        <v>112272717397</v>
      </c>
      <c r="F30" s="21">
        <v>1.0714820174026745</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248612600</v>
      </c>
      <c r="E37" s="15">
        <v>2569063100</v>
      </c>
      <c r="F37" s="9">
        <v>0.62259269835898068</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248612600</v>
      </c>
      <c r="E40" s="19">
        <v>2569063100</v>
      </c>
      <c r="F40" s="21">
        <v>0.62259269835898068</v>
      </c>
      <c r="G40" s="37"/>
    </row>
    <row r="41" spans="1:7" s="36" customFormat="1" ht="15" customHeight="1" x14ac:dyDescent="0.25">
      <c r="A41" s="35" t="s">
        <v>1</v>
      </c>
      <c r="B41" s="35" t="s">
        <v>111</v>
      </c>
      <c r="C41" s="35" t="s">
        <v>112</v>
      </c>
      <c r="D41" s="19">
        <v>109688439265</v>
      </c>
      <c r="E41" s="19">
        <v>109703654297</v>
      </c>
      <c r="F41" s="21">
        <v>1.0732358684479624</v>
      </c>
      <c r="G41" s="37"/>
    </row>
    <row r="42" spans="1:7" s="36" customFormat="1" ht="15" customHeight="1" x14ac:dyDescent="0.25">
      <c r="A42" s="35" t="s">
        <v>1</v>
      </c>
      <c r="B42" s="35" t="s">
        <v>113</v>
      </c>
      <c r="C42" s="35" t="s">
        <v>114</v>
      </c>
      <c r="D42" s="38">
        <v>9542766.5199999996</v>
      </c>
      <c r="E42" s="38">
        <v>9581731.2899999991</v>
      </c>
      <c r="F42" s="21">
        <v>1.0149431028683551</v>
      </c>
      <c r="G42" s="37"/>
    </row>
    <row r="43" spans="1:7" s="36" customFormat="1" ht="15" customHeight="1" x14ac:dyDescent="0.25">
      <c r="A43" s="35" t="s">
        <v>1</v>
      </c>
      <c r="B43" s="35" t="s">
        <v>115</v>
      </c>
      <c r="C43" s="35" t="s">
        <v>116</v>
      </c>
      <c r="D43" s="38">
        <v>11494.4</v>
      </c>
      <c r="E43" s="38">
        <v>11449.25</v>
      </c>
      <c r="F43" s="21">
        <v>1.0574347198916658</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31" zoomScale="89" zoomScaleNormal="89" workbookViewId="0">
      <selection activeCell="J45" sqref="J45"/>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623193756</v>
      </c>
      <c r="E2" s="24">
        <v>683738729</v>
      </c>
      <c r="F2" s="24">
        <v>1306932485</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344830435</v>
      </c>
      <c r="E5" s="15">
        <v>381471691</v>
      </c>
      <c r="F5" s="15">
        <v>726302126</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278363321</v>
      </c>
      <c r="E7" s="15">
        <v>302267038</v>
      </c>
      <c r="F7" s="15">
        <v>580630359</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146014686</v>
      </c>
      <c r="E11" s="24">
        <v>154893797</v>
      </c>
      <c r="F11" s="24">
        <v>300908483</v>
      </c>
      <c r="J11" s="26"/>
      <c r="K11" s="26"/>
      <c r="L11" s="26"/>
    </row>
    <row r="12" spans="1:12" ht="15.75" x14ac:dyDescent="0.25">
      <c r="A12" s="13" t="s">
        <v>8</v>
      </c>
      <c r="B12" s="33" t="s">
        <v>126</v>
      </c>
      <c r="C12" s="13" t="s">
        <v>127</v>
      </c>
      <c r="D12" s="15">
        <v>75871543</v>
      </c>
      <c r="E12" s="15">
        <v>83546603</v>
      </c>
      <c r="F12" s="15">
        <v>159418146</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20560763</v>
      </c>
      <c r="E14" s="15">
        <v>20567512</v>
      </c>
      <c r="F14" s="15">
        <v>41128275</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59400000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10480434</v>
      </c>
      <c r="E24" s="15">
        <v>11603336</v>
      </c>
      <c r="F24" s="15">
        <v>22083770</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18000000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c r="F32" s="15"/>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401946</v>
      </c>
      <c r="E35" s="15">
        <v>476346</v>
      </c>
      <c r="F35" s="15">
        <v>878292</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477179070</v>
      </c>
      <c r="E38" s="24">
        <v>528844932</v>
      </c>
      <c r="F38" s="24">
        <v>1006024002</v>
      </c>
      <c r="J38" s="26"/>
      <c r="K38" s="26"/>
      <c r="L38" s="26"/>
    </row>
    <row r="39" spans="1:12" ht="15.75" x14ac:dyDescent="0.25">
      <c r="A39" s="49" t="s">
        <v>147</v>
      </c>
      <c r="B39" s="34" t="s">
        <v>148</v>
      </c>
      <c r="C39" s="49" t="s">
        <v>149</v>
      </c>
      <c r="D39" s="24">
        <v>-46036215</v>
      </c>
      <c r="E39" s="24">
        <v>-27839078</v>
      </c>
      <c r="F39" s="24">
        <v>-73875293</v>
      </c>
      <c r="J39" s="26"/>
      <c r="K39" s="26"/>
      <c r="L39" s="26"/>
    </row>
    <row r="40" spans="1:12" ht="31.5" x14ac:dyDescent="0.25">
      <c r="A40" s="13" t="s">
        <v>8</v>
      </c>
      <c r="B40" s="33" t="s">
        <v>150</v>
      </c>
      <c r="C40" s="13" t="s">
        <v>151</v>
      </c>
      <c r="D40" s="15"/>
      <c r="E40" s="15"/>
      <c r="F40" s="15"/>
      <c r="J40" s="26"/>
      <c r="K40" s="26"/>
      <c r="L40" s="26"/>
    </row>
    <row r="41" spans="1:12" ht="15.75" x14ac:dyDescent="0.25">
      <c r="A41" s="13" t="s">
        <v>11</v>
      </c>
      <c r="B41" s="33" t="s">
        <v>152</v>
      </c>
      <c r="C41" s="13" t="s">
        <v>153</v>
      </c>
      <c r="D41" s="15">
        <v>-46036215</v>
      </c>
      <c r="E41" s="15">
        <v>-27839078</v>
      </c>
      <c r="F41" s="15">
        <v>-73875293</v>
      </c>
      <c r="J41" s="26"/>
      <c r="K41" s="26"/>
      <c r="L41" s="26"/>
    </row>
    <row r="42" spans="1:12" ht="31.5" x14ac:dyDescent="0.25">
      <c r="A42" s="49" t="s">
        <v>154</v>
      </c>
      <c r="B42" s="34" t="s">
        <v>155</v>
      </c>
      <c r="C42" s="49" t="s">
        <v>156</v>
      </c>
      <c r="D42" s="24">
        <v>431142855</v>
      </c>
      <c r="E42" s="24">
        <v>501005854</v>
      </c>
      <c r="F42" s="24">
        <v>932148709</v>
      </c>
      <c r="J42" s="26"/>
      <c r="K42" s="26"/>
      <c r="L42" s="26"/>
    </row>
    <row r="43" spans="1:12" ht="15.75" x14ac:dyDescent="0.25">
      <c r="A43" s="49" t="s">
        <v>157</v>
      </c>
      <c r="B43" s="34" t="s">
        <v>158</v>
      </c>
      <c r="C43" s="49" t="s">
        <v>159</v>
      </c>
      <c r="D43" s="24">
        <v>109703654297</v>
      </c>
      <c r="E43" s="24">
        <v>109032113418</v>
      </c>
      <c r="F43" s="24">
        <v>109032113418</v>
      </c>
      <c r="J43" s="26"/>
      <c r="K43" s="26"/>
      <c r="L43" s="26"/>
    </row>
    <row r="44" spans="1:12" ht="31.5" x14ac:dyDescent="0.25">
      <c r="A44" s="49" t="s">
        <v>160</v>
      </c>
      <c r="B44" s="34" t="s">
        <v>161</v>
      </c>
      <c r="C44" s="49" t="s">
        <v>162</v>
      </c>
      <c r="D44" s="24">
        <v>-15215032</v>
      </c>
      <c r="E44" s="24">
        <v>671540879</v>
      </c>
      <c r="F44" s="24">
        <v>656325847</v>
      </c>
      <c r="J44" s="26"/>
      <c r="K44" s="26"/>
      <c r="L44" s="26"/>
    </row>
    <row r="45" spans="1:12" ht="31.5" x14ac:dyDescent="0.25">
      <c r="A45" s="13" t="s">
        <v>8</v>
      </c>
      <c r="B45" s="33" t="s">
        <v>163</v>
      </c>
      <c r="C45" s="13" t="s">
        <v>164</v>
      </c>
      <c r="D45" s="15">
        <v>431142855</v>
      </c>
      <c r="E45" s="15">
        <v>501005854</v>
      </c>
      <c r="F45" s="15">
        <v>932148709</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-446357887</v>
      </c>
      <c r="E47" s="15">
        <v>170535025</v>
      </c>
      <c r="F47" s="25">
        <v>-275822862</v>
      </c>
      <c r="J47" s="26"/>
      <c r="K47" s="26"/>
      <c r="L47" s="26"/>
    </row>
    <row r="48" spans="1:12" ht="15.75" x14ac:dyDescent="0.25">
      <c r="A48" s="49" t="s">
        <v>169</v>
      </c>
      <c r="B48" s="34" t="s">
        <v>170</v>
      </c>
      <c r="C48" s="49" t="s">
        <v>171</v>
      </c>
      <c r="D48" s="24">
        <v>109688439265</v>
      </c>
      <c r="E48" s="24">
        <v>109703654297</v>
      </c>
      <c r="F48" s="24">
        <v>109688439265</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zoomScale="80" zoomScaleNormal="80" workbookViewId="0">
      <selection activeCell="N31" sqref="N31"/>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340</v>
      </c>
      <c r="C13" s="13">
        <v>2251.1</v>
      </c>
      <c r="D13" s="14">
        <v>3770</v>
      </c>
      <c r="E13" s="14">
        <v>92041.09</v>
      </c>
      <c r="F13" s="15">
        <v>346994909</v>
      </c>
      <c r="G13" s="9">
        <v>3.1563053867053052E-3</v>
      </c>
    </row>
    <row r="14" spans="1:7" ht="15" customHeight="1" x14ac:dyDescent="0.25">
      <c r="A14" s="13"/>
      <c r="B14" s="13" t="s">
        <v>344</v>
      </c>
      <c r="C14" s="13">
        <v>2251.1999999999998</v>
      </c>
      <c r="D14" s="14">
        <v>180000</v>
      </c>
      <c r="E14" s="14">
        <v>100000.21</v>
      </c>
      <c r="F14" s="15">
        <v>18000037800</v>
      </c>
      <c r="G14" s="9">
        <v>0.16373040294098121</v>
      </c>
    </row>
    <row r="15" spans="1:7" ht="15" customHeight="1" x14ac:dyDescent="0.25">
      <c r="A15" s="13"/>
      <c r="B15" s="13" t="s">
        <v>342</v>
      </c>
      <c r="C15" s="13">
        <v>2251.3000000000002</v>
      </c>
      <c r="D15" s="14">
        <v>20000</v>
      </c>
      <c r="E15" s="14">
        <v>100187.98</v>
      </c>
      <c r="F15" s="15">
        <v>2003759600</v>
      </c>
      <c r="G15" s="9">
        <v>1.8226426541440893E-2</v>
      </c>
    </row>
    <row r="16" spans="1:7" ht="15" customHeight="1" x14ac:dyDescent="0.25">
      <c r="A16" s="13"/>
      <c r="B16" s="13" t="s">
        <v>343</v>
      </c>
      <c r="C16" s="13">
        <v>2251.4</v>
      </c>
      <c r="D16" s="14">
        <v>46290</v>
      </c>
      <c r="E16" s="14">
        <v>100058.19</v>
      </c>
      <c r="F16" s="15">
        <v>4631693615</v>
      </c>
      <c r="G16" s="9">
        <v>4.2130414964079682E-2</v>
      </c>
    </row>
    <row r="17" spans="1:7" ht="15" customHeight="1" x14ac:dyDescent="0.25">
      <c r="A17" s="13"/>
      <c r="B17" s="13" t="s">
        <v>339</v>
      </c>
      <c r="C17" s="13">
        <v>2251.5</v>
      </c>
      <c r="D17" s="14">
        <v>3858</v>
      </c>
      <c r="E17" s="14">
        <v>950285.67</v>
      </c>
      <c r="F17" s="15">
        <v>3666202115</v>
      </c>
      <c r="G17" s="9">
        <v>3.3348193832794484E-2</v>
      </c>
    </row>
    <row r="18" spans="1:7" ht="15" customHeight="1" x14ac:dyDescent="0.25">
      <c r="A18" s="13"/>
      <c r="B18" s="13" t="s">
        <v>341</v>
      </c>
      <c r="C18" s="13">
        <v>2251.6</v>
      </c>
      <c r="D18" s="14">
        <v>58269</v>
      </c>
      <c r="E18" s="14">
        <v>101343.99</v>
      </c>
      <c r="F18" s="15">
        <v>5905212953</v>
      </c>
      <c r="G18" s="9">
        <v>5.3714492546620737E-2</v>
      </c>
    </row>
    <row r="19" spans="1:7" ht="15" customHeight="1" x14ac:dyDescent="0.25">
      <c r="A19" s="13"/>
      <c r="B19" s="13" t="s">
        <v>338</v>
      </c>
      <c r="C19" s="13">
        <v>2251.6999999999998</v>
      </c>
      <c r="D19" s="14">
        <v>62806</v>
      </c>
      <c r="E19" s="14">
        <v>99987.19</v>
      </c>
      <c r="F19" s="15">
        <v>6279795455</v>
      </c>
      <c r="G19" s="9">
        <v>5.7121737835133461E-2</v>
      </c>
    </row>
    <row r="20" spans="1:7" ht="15" customHeight="1" x14ac:dyDescent="0.25">
      <c r="A20" s="13"/>
      <c r="B20" s="13" t="s">
        <v>348</v>
      </c>
      <c r="C20" s="13">
        <v>2251.8000000000002</v>
      </c>
      <c r="D20" s="14">
        <v>80</v>
      </c>
      <c r="E20" s="14">
        <v>99597150.129999995</v>
      </c>
      <c r="F20" s="15">
        <v>7967772010</v>
      </c>
      <c r="G20" s="9">
        <v>7.2475765675290515E-2</v>
      </c>
    </row>
    <row r="21" spans="1:7" s="36" customFormat="1" ht="15" customHeight="1" x14ac:dyDescent="0.25">
      <c r="A21" s="35" t="s">
        <v>1</v>
      </c>
      <c r="B21" s="35" t="s">
        <v>183</v>
      </c>
      <c r="C21" s="35" t="s">
        <v>194</v>
      </c>
      <c r="D21" s="19">
        <v>375073</v>
      </c>
      <c r="E21" s="19"/>
      <c r="F21" s="19">
        <v>48801468457</v>
      </c>
      <c r="G21" s="21">
        <v>0.44390373972304631</v>
      </c>
    </row>
    <row r="22" spans="1:7" ht="15" customHeight="1" x14ac:dyDescent="0.25">
      <c r="A22" s="32" t="s">
        <v>195</v>
      </c>
      <c r="B22" s="32" t="s">
        <v>196</v>
      </c>
      <c r="C22" s="32" t="s">
        <v>197</v>
      </c>
      <c r="D22" s="32" t="s">
        <v>1</v>
      </c>
      <c r="E22" s="32" t="s">
        <v>1</v>
      </c>
      <c r="F22" s="32" t="s">
        <v>1</v>
      </c>
      <c r="G22" s="9"/>
    </row>
    <row r="23" spans="1:7" ht="15" customHeight="1" x14ac:dyDescent="0.25">
      <c r="A23" s="13" t="s">
        <v>66</v>
      </c>
      <c r="B23" s="13" t="s">
        <v>66</v>
      </c>
      <c r="C23" s="13" t="s">
        <v>66</v>
      </c>
      <c r="D23" s="13" t="s">
        <v>66</v>
      </c>
      <c r="E23" s="13" t="s">
        <v>66</v>
      </c>
      <c r="F23" s="13" t="s">
        <v>66</v>
      </c>
      <c r="G23" s="9"/>
    </row>
    <row r="24" spans="1:7" s="36" customFormat="1" ht="15.75" customHeight="1" x14ac:dyDescent="0.25">
      <c r="A24" s="35" t="s">
        <v>1</v>
      </c>
      <c r="B24" s="35" t="s">
        <v>183</v>
      </c>
      <c r="C24" s="35" t="s">
        <v>198</v>
      </c>
      <c r="D24" s="35" t="s">
        <v>1</v>
      </c>
      <c r="E24" s="35" t="s">
        <v>1</v>
      </c>
      <c r="F24" s="35" t="s">
        <v>1</v>
      </c>
      <c r="G24" s="21"/>
    </row>
    <row r="25" spans="1:7" ht="15" customHeight="1" x14ac:dyDescent="0.25">
      <c r="A25" s="13" t="s">
        <v>1</v>
      </c>
      <c r="B25" s="13" t="s">
        <v>199</v>
      </c>
      <c r="C25" s="13" t="s">
        <v>200</v>
      </c>
      <c r="D25" s="15">
        <v>375073</v>
      </c>
      <c r="E25" s="13"/>
      <c r="F25" s="15">
        <v>48801468457</v>
      </c>
      <c r="G25" s="9">
        <v>0.44390373972304631</v>
      </c>
    </row>
    <row r="26" spans="1:7" ht="15" customHeight="1" x14ac:dyDescent="0.25">
      <c r="A26" s="32" t="s">
        <v>201</v>
      </c>
      <c r="B26" s="32" t="s">
        <v>202</v>
      </c>
      <c r="C26" s="32" t="s">
        <v>203</v>
      </c>
      <c r="D26" s="35" t="s">
        <v>1</v>
      </c>
      <c r="E26" s="32" t="s">
        <v>1</v>
      </c>
      <c r="F26" s="32" t="s">
        <v>1</v>
      </c>
      <c r="G26" s="9"/>
    </row>
    <row r="27" spans="1:7" ht="15" customHeight="1" x14ac:dyDescent="0.25">
      <c r="A27" s="13" t="s">
        <v>66</v>
      </c>
      <c r="B27" s="13" t="s">
        <v>66</v>
      </c>
      <c r="C27" s="13" t="s">
        <v>66</v>
      </c>
      <c r="D27" s="13" t="s">
        <v>66</v>
      </c>
      <c r="E27" s="13" t="s">
        <v>66</v>
      </c>
      <c r="F27" s="13" t="s">
        <v>66</v>
      </c>
      <c r="G27" s="9"/>
    </row>
    <row r="28" spans="1:7" s="36" customFormat="1" ht="15" customHeight="1" x14ac:dyDescent="0.25">
      <c r="A28" s="35" t="s">
        <v>1</v>
      </c>
      <c r="B28" s="35" t="s">
        <v>183</v>
      </c>
      <c r="C28" s="35" t="s">
        <v>204</v>
      </c>
      <c r="D28" s="35" t="s">
        <v>1</v>
      </c>
      <c r="E28" s="35" t="s">
        <v>1</v>
      </c>
      <c r="F28" s="19">
        <v>2533301882</v>
      </c>
      <c r="G28" s="21">
        <v>2.3043203715439199E-2</v>
      </c>
    </row>
    <row r="29" spans="1:7" ht="15" customHeight="1" x14ac:dyDescent="0.25">
      <c r="A29" s="32" t="s">
        <v>205</v>
      </c>
      <c r="B29" s="32" t="s">
        <v>64</v>
      </c>
      <c r="C29" s="32" t="s">
        <v>206</v>
      </c>
      <c r="D29" s="32" t="s">
        <v>1</v>
      </c>
      <c r="E29" s="32" t="s">
        <v>1</v>
      </c>
      <c r="F29" s="32" t="s">
        <v>1</v>
      </c>
      <c r="G29" s="32"/>
    </row>
    <row r="30" spans="1:7" ht="15" customHeight="1" x14ac:dyDescent="0.25">
      <c r="A30" s="13" t="s">
        <v>1</v>
      </c>
      <c r="B30" s="18" t="s">
        <v>345</v>
      </c>
      <c r="C30" s="13" t="s">
        <v>207</v>
      </c>
      <c r="D30" s="13" t="s">
        <v>1</v>
      </c>
      <c r="E30" s="13" t="s">
        <v>1</v>
      </c>
      <c r="F30" s="16">
        <v>1587492005</v>
      </c>
      <c r="G30" s="9">
        <v>1.444000887843892E-2</v>
      </c>
    </row>
    <row r="31" spans="1:7" ht="15" customHeight="1" x14ac:dyDescent="0.25">
      <c r="A31" s="13" t="s">
        <v>66</v>
      </c>
      <c r="B31" s="13" t="s">
        <v>66</v>
      </c>
      <c r="C31" s="13" t="s">
        <v>66</v>
      </c>
      <c r="D31" s="13" t="s">
        <v>66</v>
      </c>
      <c r="E31" s="13" t="s">
        <v>66</v>
      </c>
      <c r="F31" s="17" t="s">
        <v>66</v>
      </c>
      <c r="G31" s="13"/>
    </row>
    <row r="32" spans="1:7" ht="15" customHeight="1" x14ac:dyDescent="0.25">
      <c r="A32" s="13" t="s">
        <v>1</v>
      </c>
      <c r="B32" s="18" t="s">
        <v>335</v>
      </c>
      <c r="C32" s="13" t="s">
        <v>208</v>
      </c>
      <c r="D32" s="13" t="s">
        <v>1</v>
      </c>
      <c r="E32" s="13" t="s">
        <v>1</v>
      </c>
      <c r="F32" s="16">
        <v>12000000000</v>
      </c>
      <c r="G32" s="10">
        <v>0.1091533727385714</v>
      </c>
    </row>
    <row r="33" spans="1:7" ht="15" customHeight="1" x14ac:dyDescent="0.25">
      <c r="A33" s="13" t="s">
        <v>66</v>
      </c>
      <c r="B33" s="13" t="s">
        <v>66</v>
      </c>
      <c r="C33" s="13" t="s">
        <v>66</v>
      </c>
      <c r="D33" s="13" t="s">
        <v>66</v>
      </c>
      <c r="E33" s="13" t="s">
        <v>66</v>
      </c>
      <c r="F33" s="17" t="s">
        <v>66</v>
      </c>
      <c r="G33" s="13"/>
    </row>
    <row r="34" spans="1:7" ht="15" customHeight="1" x14ac:dyDescent="0.25">
      <c r="A34" s="13" t="s">
        <v>1</v>
      </c>
      <c r="B34" s="18" t="s">
        <v>347</v>
      </c>
      <c r="C34" s="13">
        <v>2261</v>
      </c>
      <c r="D34" s="13" t="s">
        <v>1</v>
      </c>
      <c r="E34" s="13" t="s">
        <v>1</v>
      </c>
      <c r="F34" s="16">
        <v>29014789521</v>
      </c>
      <c r="G34" s="9">
        <v>0.263921844626409</v>
      </c>
    </row>
    <row r="35" spans="1:7" ht="15" customHeight="1" x14ac:dyDescent="0.25">
      <c r="A35" s="13" t="s">
        <v>66</v>
      </c>
      <c r="B35" s="18" t="s">
        <v>336</v>
      </c>
      <c r="C35" s="13" t="s">
        <v>66</v>
      </c>
      <c r="D35" s="13" t="s">
        <v>66</v>
      </c>
      <c r="E35" s="13" t="s">
        <v>66</v>
      </c>
      <c r="F35" s="16" t="s">
        <v>66</v>
      </c>
      <c r="G35" s="9"/>
    </row>
    <row r="36" spans="1:7" ht="15" customHeight="1" x14ac:dyDescent="0.25">
      <c r="A36" s="13" t="s">
        <v>1</v>
      </c>
      <c r="B36" s="18" t="s">
        <v>346</v>
      </c>
      <c r="C36" s="13">
        <v>2262</v>
      </c>
      <c r="D36" s="13" t="s">
        <v>1</v>
      </c>
      <c r="E36" s="13" t="s">
        <v>1</v>
      </c>
      <c r="F36" s="16">
        <v>16000000000</v>
      </c>
      <c r="G36" s="9">
        <v>0.1455378303180952</v>
      </c>
    </row>
    <row r="37" spans="1:7" s="36" customFormat="1" ht="15" customHeight="1" x14ac:dyDescent="0.25">
      <c r="A37" s="35" t="s">
        <v>1</v>
      </c>
      <c r="B37" s="35" t="s">
        <v>183</v>
      </c>
      <c r="C37" s="35">
        <v>2263</v>
      </c>
      <c r="D37" s="35"/>
      <c r="E37" s="35"/>
      <c r="F37" s="39">
        <v>58602281526</v>
      </c>
      <c r="G37" s="21">
        <v>0.53305305656151447</v>
      </c>
    </row>
    <row r="38" spans="1:7" ht="15" customHeight="1" x14ac:dyDescent="0.25">
      <c r="A38" s="32" t="s">
        <v>160</v>
      </c>
      <c r="B38" s="32" t="s">
        <v>209</v>
      </c>
      <c r="C38" s="32" t="s">
        <v>210</v>
      </c>
      <c r="D38" s="19">
        <v>375073</v>
      </c>
      <c r="E38" s="13"/>
      <c r="F38" s="20">
        <v>109937051865</v>
      </c>
      <c r="G38" s="21">
        <v>1</v>
      </c>
    </row>
    <row r="39" spans="1:7" ht="15" customHeight="1" x14ac:dyDescent="0.25">
      <c r="A39" s="22" t="s">
        <v>1</v>
      </c>
      <c r="B39" s="22" t="s">
        <v>1</v>
      </c>
      <c r="C39" s="22" t="s">
        <v>1</v>
      </c>
      <c r="D39" s="22" t="s">
        <v>1</v>
      </c>
      <c r="E39" s="22" t="s">
        <v>1</v>
      </c>
      <c r="F39" s="22" t="s">
        <v>1</v>
      </c>
      <c r="G39" s="22" t="s">
        <v>1</v>
      </c>
    </row>
    <row r="41" spans="1:7" ht="15.75" x14ac:dyDescent="0.2">
      <c r="A41" s="53"/>
      <c r="B41" s="54"/>
      <c r="C41" s="54"/>
      <c r="D41" s="54"/>
      <c r="E41" s="54"/>
      <c r="F41" s="54"/>
      <c r="G41" s="54"/>
    </row>
    <row r="42" spans="1:7" ht="15.75" x14ac:dyDescent="0.2">
      <c r="A42" s="55"/>
      <c r="B42" s="56"/>
      <c r="C42" s="56"/>
      <c r="D42" s="56"/>
      <c r="E42" s="56"/>
      <c r="F42" s="56"/>
      <c r="G42" s="56"/>
    </row>
    <row r="43" spans="1:7" ht="24.75" customHeight="1" x14ac:dyDescent="0.2">
      <c r="A43" s="57"/>
      <c r="B43" s="65"/>
      <c r="C43" s="65"/>
      <c r="D43" s="65"/>
      <c r="E43" s="65"/>
      <c r="F43" s="65"/>
      <c r="G43" s="65"/>
    </row>
    <row r="44" spans="1:7" ht="21" customHeight="1" x14ac:dyDescent="0.2">
      <c r="A44" s="58"/>
      <c r="B44" s="59"/>
      <c r="C44" s="59"/>
      <c r="D44" s="59"/>
      <c r="E44" s="59"/>
      <c r="F44" s="59"/>
      <c r="G44" s="59"/>
    </row>
  </sheetData>
  <mergeCells count="2">
    <mergeCell ref="B2:G2"/>
    <mergeCell ref="B43:G43"/>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view="pageBreakPreview" topLeftCell="A10" zoomScaleNormal="100" zoomScaleSheetLayoutView="100" workbookViewId="0">
      <selection activeCell="D28" sqref="D2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9.0009899556938357E-3</v>
      </c>
      <c r="E3" s="43">
        <v>9.0006506493393052E-3</v>
      </c>
      <c r="H3" s="31"/>
      <c r="I3" s="31"/>
    </row>
    <row r="4" spans="1:9" ht="31.5" x14ac:dyDescent="0.25">
      <c r="A4" s="13" t="s">
        <v>11</v>
      </c>
      <c r="B4" s="33" t="s">
        <v>238</v>
      </c>
      <c r="C4" s="13" t="s">
        <v>239</v>
      </c>
      <c r="D4" s="42">
        <v>2.4392178401380538E-3</v>
      </c>
      <c r="E4" s="43">
        <v>2.2157811759036328E-3</v>
      </c>
      <c r="H4" s="31"/>
      <c r="I4" s="31"/>
    </row>
    <row r="5" spans="1:9" ht="47.25" x14ac:dyDescent="0.25">
      <c r="A5" s="13" t="s">
        <v>14</v>
      </c>
      <c r="B5" s="33" t="s">
        <v>240</v>
      </c>
      <c r="C5" s="13" t="s">
        <v>241</v>
      </c>
      <c r="D5" s="42">
        <v>3.5234475419078657E-3</v>
      </c>
      <c r="E5" s="43">
        <v>3.1996432492339324E-3</v>
      </c>
      <c r="H5" s="31"/>
      <c r="I5" s="31"/>
    </row>
    <row r="6" spans="1:9" ht="31.5" x14ac:dyDescent="0.25">
      <c r="A6" s="13" t="s">
        <v>17</v>
      </c>
      <c r="B6" s="33" t="s">
        <v>242</v>
      </c>
      <c r="C6" s="13" t="s">
        <v>243</v>
      </c>
      <c r="D6" s="42">
        <v>1.2433420678595159E-3</v>
      </c>
      <c r="E6" s="43">
        <v>1.2500517071041433E-3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1.0677113763357168E-3</v>
      </c>
      <c r="E9" s="43">
        <v>9.6958886340422188E-4</v>
      </c>
      <c r="H9" s="31"/>
      <c r="I9" s="31"/>
    </row>
    <row r="10" spans="1:9" ht="15.75" x14ac:dyDescent="0.25">
      <c r="A10" s="13" t="s">
        <v>29</v>
      </c>
      <c r="B10" s="33" t="s">
        <v>250</v>
      </c>
      <c r="C10" s="13" t="s">
        <v>251</v>
      </c>
      <c r="D10" s="42">
        <v>1.7322393483809727E-2</v>
      </c>
      <c r="E10" s="43">
        <v>1.6687033397954919E-2</v>
      </c>
      <c r="H10" s="31"/>
      <c r="I10" s="31"/>
    </row>
    <row r="11" spans="1:9" ht="15.75" x14ac:dyDescent="0.25">
      <c r="A11" s="13" t="s">
        <v>32</v>
      </c>
      <c r="B11" s="33" t="s">
        <v>252</v>
      </c>
      <c r="C11" s="13" t="s">
        <v>253</v>
      </c>
      <c r="D11" s="42">
        <v>0</v>
      </c>
      <c r="E11" s="43">
        <v>0</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95817312900</v>
      </c>
      <c r="E14" s="47">
        <v>95668736800</v>
      </c>
      <c r="H14" s="31"/>
      <c r="I14" s="31"/>
    </row>
    <row r="15" spans="1:9" ht="15.75" x14ac:dyDescent="0.25">
      <c r="A15" s="13"/>
      <c r="B15" s="33" t="s">
        <v>259</v>
      </c>
      <c r="C15" s="13" t="s">
        <v>260</v>
      </c>
      <c r="D15" s="46">
        <v>95817312900</v>
      </c>
      <c r="E15" s="47">
        <v>95668736800</v>
      </c>
      <c r="H15" s="31"/>
      <c r="I15" s="31"/>
    </row>
    <row r="16" spans="1:9" ht="15.75" x14ac:dyDescent="0.25">
      <c r="A16" s="13"/>
      <c r="B16" s="33" t="s">
        <v>261</v>
      </c>
      <c r="C16" s="13" t="s">
        <v>262</v>
      </c>
      <c r="D16" s="46">
        <v>9581731.2899999991</v>
      </c>
      <c r="E16" s="47">
        <v>9566873.6799999997</v>
      </c>
      <c r="H16" s="31"/>
      <c r="I16" s="31"/>
    </row>
    <row r="17" spans="1:9" ht="15.75" x14ac:dyDescent="0.25">
      <c r="A17" s="13" t="s">
        <v>11</v>
      </c>
      <c r="B17" s="33" t="s">
        <v>263</v>
      </c>
      <c r="C17" s="13" t="s">
        <v>264</v>
      </c>
      <c r="D17" s="46">
        <v>-389647700</v>
      </c>
      <c r="E17" s="47">
        <v>148576100</v>
      </c>
      <c r="H17" s="31"/>
      <c r="I17" s="31"/>
    </row>
    <row r="18" spans="1:9" ht="15.75" x14ac:dyDescent="0.25">
      <c r="A18" s="13"/>
      <c r="B18" s="33" t="s">
        <v>265</v>
      </c>
      <c r="C18" s="13" t="s">
        <v>266</v>
      </c>
      <c r="D18" s="46">
        <v>336233.61</v>
      </c>
      <c r="E18" s="47">
        <v>134110.72</v>
      </c>
      <c r="H18" s="31"/>
      <c r="I18" s="31"/>
    </row>
    <row r="19" spans="1:9" ht="15.75" x14ac:dyDescent="0.25">
      <c r="A19" s="13"/>
      <c r="B19" s="33" t="s">
        <v>267</v>
      </c>
      <c r="C19" s="13" t="s">
        <v>268</v>
      </c>
      <c r="D19" s="46">
        <v>3362336100</v>
      </c>
      <c r="E19" s="47">
        <v>1341107200</v>
      </c>
      <c r="H19" s="31"/>
      <c r="I19" s="31"/>
    </row>
    <row r="20" spans="1:9" ht="15.75" x14ac:dyDescent="0.25">
      <c r="A20" s="13"/>
      <c r="B20" s="33" t="s">
        <v>269</v>
      </c>
      <c r="C20" s="13" t="s">
        <v>270</v>
      </c>
      <c r="D20" s="46">
        <v>-375198.38</v>
      </c>
      <c r="E20" s="47">
        <v>-119253.11</v>
      </c>
      <c r="H20" s="31"/>
      <c r="I20" s="31"/>
    </row>
    <row r="21" spans="1:9" ht="15.75" x14ac:dyDescent="0.25">
      <c r="A21" s="13"/>
      <c r="B21" s="33" t="s">
        <v>271</v>
      </c>
      <c r="C21" s="13" t="s">
        <v>272</v>
      </c>
      <c r="D21" s="46">
        <v>-3751983800</v>
      </c>
      <c r="E21" s="47">
        <v>-1192531100</v>
      </c>
      <c r="H21" s="31"/>
      <c r="I21" s="31"/>
    </row>
    <row r="22" spans="1:9" ht="15.75" x14ac:dyDescent="0.25">
      <c r="A22" s="13" t="s">
        <v>14</v>
      </c>
      <c r="B22" s="33" t="s">
        <v>273</v>
      </c>
      <c r="C22" s="13" t="s">
        <v>274</v>
      </c>
      <c r="D22" s="46">
        <v>95427665200</v>
      </c>
      <c r="E22" s="47">
        <v>95817312900</v>
      </c>
      <c r="H22" s="31"/>
      <c r="I22" s="31"/>
    </row>
    <row r="23" spans="1:9" ht="15.75" x14ac:dyDescent="0.25">
      <c r="A23" s="13"/>
      <c r="B23" s="33" t="s">
        <v>275</v>
      </c>
      <c r="C23" s="13" t="s">
        <v>276</v>
      </c>
      <c r="D23" s="46">
        <v>95427665200</v>
      </c>
      <c r="E23" s="47">
        <v>95817312900</v>
      </c>
      <c r="H23" s="31"/>
      <c r="I23" s="31"/>
    </row>
    <row r="24" spans="1:9" ht="15.75" x14ac:dyDescent="0.25">
      <c r="A24" s="13"/>
      <c r="B24" s="33" t="s">
        <v>277</v>
      </c>
      <c r="C24" s="13" t="s">
        <v>278</v>
      </c>
      <c r="D24" s="46">
        <v>9542766.5199999996</v>
      </c>
      <c r="E24" s="47">
        <v>9581731.2899999991</v>
      </c>
      <c r="H24" s="31"/>
      <c r="I24" s="31"/>
    </row>
    <row r="25" spans="1:9" ht="31.5" x14ac:dyDescent="0.25">
      <c r="A25" s="13" t="s">
        <v>17</v>
      </c>
      <c r="B25" s="33" t="s">
        <v>279</v>
      </c>
      <c r="C25" s="13" t="s">
        <v>280</v>
      </c>
      <c r="D25" s="42">
        <v>0.92859999999999998</v>
      </c>
      <c r="E25" s="43">
        <v>0.92479999999999996</v>
      </c>
      <c r="H25" s="31"/>
      <c r="I25" s="31"/>
    </row>
    <row r="26" spans="1:9" ht="31.5" x14ac:dyDescent="0.25">
      <c r="A26" s="13" t="s">
        <v>20</v>
      </c>
      <c r="B26" s="33" t="s">
        <v>281</v>
      </c>
      <c r="C26" s="13" t="s">
        <v>282</v>
      </c>
      <c r="D26" s="42">
        <v>0.96719999999999995</v>
      </c>
      <c r="E26" s="43">
        <v>0.96309999999999996</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768</v>
      </c>
      <c r="E28" s="48">
        <v>780</v>
      </c>
      <c r="H28" s="31"/>
      <c r="I28" s="31"/>
    </row>
    <row r="29" spans="1:9" ht="30.75" customHeight="1" x14ac:dyDescent="0.25">
      <c r="A29" s="13" t="s">
        <v>29</v>
      </c>
      <c r="B29" s="33" t="s">
        <v>287</v>
      </c>
      <c r="C29" s="13" t="s">
        <v>288</v>
      </c>
      <c r="D29" s="46">
        <v>11494.4</v>
      </c>
      <c r="E29" s="47">
        <v>11449.25</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dhlgTXiGTU++UPAu9bDhJNMMcOE=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rU9q/pYIB44HbjmCBVYj4aPuC9Q=</DigestValue>
    </Reference>
  </SignedInfo>
  <SignatureValue>uhEu+aoyN1mbum4XmiBLijxQFr6onNcRyTZ8LvNM5HQ65TGTQeBIqvnYAiy08N75WNhrji+cxt+e
PfAI7y+NFY2MXA+7IX2Wmy8HRVd3kErQmeYDWdLMCzsHQaFgGAxpcbLB4e8oAcBgJbkoIOYopUn4
BF1nnPPHMVP/fsli4qo2lXbQHOQUBIl24h5P87JGa4kKXuR2ntngpDl5L2J0bGs0LNpRiEVyHvmp
mh+Bv/f3Ymq1YZlQrQATrTnzhDYdYFsbfBfA5HG/TWPGkHHNquJWYgPB1sQ/IXIPOr5y/al8naNH
htQ9o/3hYEU2Hh1Ut6UP5fefVoR8prGeTj1hLg==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78hBp4pwXGMsmu5ntw3v+kxlx9o=</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D2R3H/G6Etwz+ErZbnKVDny8Uug=</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bqMTk8p2TIOG3rJuH2XZ+kkYxkc=</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lWTFUe0gJNGgNheNy2HAdqEQgnI=</DigestValue>
      </Reference>
      <Reference URI="/xl/styles.xml?ContentType=application/vnd.openxmlformats-officedocument.spreadsheetml.styles+xml">
        <DigestMethod Algorithm="http://www.w3.org/2000/09/xmldsig#sha1"/>
        <DigestValue>Afe7He51xOEPOZsFExr22SaD+EE=</DigestValue>
      </Reference>
      <Reference URI="/xl/worksheets/sheet6.xml?ContentType=application/vnd.openxmlformats-officedocument.spreadsheetml.worksheet+xml">
        <DigestMethod Algorithm="http://www.w3.org/2000/09/xmldsig#sha1"/>
        <DigestValue>B+aKFr4lNvjytBbvs6qsRD5S08Q=</DigestValue>
      </Reference>
      <Reference URI="/xl/printerSettings/printerSettings5.bin?ContentType=application/vnd.openxmlformats-officedocument.spreadsheetml.printerSettings">
        <DigestMethod Algorithm="http://www.w3.org/2000/09/xmldsig#sha1"/>
        <DigestValue>BeVT+QHjvMQmuxdnhkxSJ6rLAnE=</DigestValue>
      </Reference>
      <Reference URI="/xl/drawings/vmlDrawing3.vml?ContentType=application/vnd.openxmlformats-officedocument.vmlDrawing">
        <DigestMethod Algorithm="http://www.w3.org/2000/09/xmldsig#sha1"/>
        <DigestValue>wxIhs0Q2ZfdJFWL6Fs1SF1nltec=</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4ETqVljIpV55/++9IUHf2PqavpQ=</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F5Tu9eUdMvJUAjY6E/+jaC+8YQg=</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A7VCV4cp6NsXQm0q2Oc9SD+LJOY=</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lDAMloUZQJVNidQPyh0wT1s3sxc=</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L2S4XIFoFtT5GNFnnV5RnLBWcbQ=</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egh/sucmE20WobfPQfNAW3iAxoQ=</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vo2Kdi73eLItGRlj/i3fJq6fAzg=</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lx6vMOSpeW7C5DSoPHezrDzjDb4=</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5erN4qqNailoKYupNju233q+7vs=</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w9ndTzR9/gcdEv2sJ5dPbCjZSdM=</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VvKuswOIW8YBM4mnqzIjL/0EF1g=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2026-03-05T11:52:01Z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2026-03-05T11:52:01Z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FyJr25sa+M3Qutar27FGQl5MA3YSqH+uZAe08iTI9GM=</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xM6qphK1vwv8I462oPrRkHtb+M+16zSooVmFlvxv2mo=</DigestValue>
    </Reference>
  </SignedInfo>
  <SignatureValue>MqZpQIb8naNKDEyk5Zv30/jQrT1/tXzMzytWdaVUaA2d3KTeT5vr/BUKMjQaVv8rZ5ayRrH7gROa
RlBXzBunHrdoXTGZBN2IIjONu29acVethXTA9fC6M3TxZ5BAi3lDMp9dVCJmqriFDtIFjZaUCMI3
pBH67bjbOf68tnzamUT9QkkoqGand1tIdzNnBLluF5IX7ANcOg00uOwNj2vvugqy1SaPiCJUnk78
1qXhQIImyv4lSFa0Gsyke5H0Efe3kci21/Upa11AQKd4QGbPu87Ilg3MGky+nFpxDdEH2DiW7UL8
xAMC8dSfdMT4XnpuqMQEygCpr0mlkyqxGkAL/w==</SignatureValue>
  <KeyInfo>
    <X509Data>
      <X509Certificate>MIIF+TCCA+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N2349AVXPiCsCJRL2HEkGGmNk1MywhkkoM5ymrQkrFZ6CAkLkOBB255rprF87et5RweSf9PqKuVrshulRGfJaLODw1GFZvvv9csvPHdxO6m4gtN78xw3RYKpg5qyyK+DFjMdAhwzwv82DjuZDDqms+2AiDvNc+iw8mTmRwXBLuG1Wz1bsPpXjvK+V1nLzfNhYHuZnUg/7XEdLJn5M7itvVokP8FtVcsdZgPNVayls5EU9kIXnRgxW3XbnHqWwx2OExAktJEZWuQyzJqywGh3QcDrz54HbTtPW6morLvmgmFkMEobvrWLTBpvZLP3gnH02pwIDAQABo4IBbzCCAWswDAYDVR0TAQH/BAIwADAfBgNVHSMEGDAWgBRrlcTEKSPKJxPLBPD9dOrNvQj/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K9UMTfPg7LqXvRLiPZZLyiLW7Lsw6Iv+BEYqMAcNXoUFOG+pBk5gy3kXhWhSIrHYCR907nVJP+Ito/rFPoIuHs2ZI+ko156zZlf5+r2+qGuAx6muXIZ9bUyriDEjAHfYqQaWCRLv1U3C6vv++c7+UyvGE/O2fzyGRT4c2F/y7coQ/+CXLCxfVZGl5yjKDKh9E0zFsn0QIv/rrs+5lEdH8EKQl6gn2OdSe3QQSDx5F/avaLsnDcgN4KRiOlHglAkcUKLDtVc5g2AC83uMZeluPt3xo26LMQPekILACvxS+YTODCs1BkwfynJlhph67Rn7jQxXe37ru8ru79GmL2EFM4PGAshI+S0RvzUoNj7iDlAaidXkQyoflNYhURlCopkQrCc8ySMby/iAdS+/usROOB6nVFnnj4qUzvRO5DyuJbRZ+PJVsXuC5F6OUiskUdLwlHaGur79offZbJwlZfnm1iDSl3xPhohINiNTxXZkaxgUHAmdKKmEVBqh0sidV8GZBXi9x73UrnRFC8PPWWUO8DGCSeQQwsPHamR68VkwfJ46l9Kcoowfr+QFtlNwo0U9Xyg6Zwo3TgrJ4TOko28bXiDoiT4rgb+pWE5zZ8Lj9AQtdg8NuVwcY7+N/s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Y2ZYx76K1ffRVXzDgEgElDAbLahLGHOFI31yYAYLrmo=</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FjF8OzAYNLsVem8mR3GddyafjsS+ftu70lasenZWkp4=</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dGwtUmtbHo+3iRDa4snd6WTGh2oy5Y16arlfEvs32yg=</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iCX6PamKzYtZXsDbm1qccZH2xqRNpezkyMtaHeqiYvI=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LOAbRgqvQyQ8Lh3vQlxicQOARRYas33YabN3C6pqpuM=</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qkEE638NzvzDeElGKz4x/H8pvR3dWxEN6DIXxUOcCsA=</DigestValue>
      </Reference>
      <Reference URI="/xl/worksheets/sheet2.xml?ContentType=application/vnd.openxmlformats-officedocument.spreadsheetml.worksheet+xml">
        <DigestMethod Algorithm="http://www.w3.org/2001/04/xmlenc#sha256"/>
        <DigestValue>OrTO0dXLVG9ripDQcuRkJn+wEkZht4LP8lVZ+AP9oAE=</DigestValue>
      </Reference>
      <Reference URI="/xl/worksheets/sheet3.xml?ContentType=application/vnd.openxmlformats-officedocument.spreadsheetml.worksheet+xml">
        <DigestMethod Algorithm="http://www.w3.org/2001/04/xmlenc#sha256"/>
        <DigestValue>Darx1ZKI408mwpVh7e99Q5rgFYmvLDe4wL/RMqiRb2Y=</DigestValue>
      </Reference>
      <Reference URI="/xl/worksheets/sheet4.xml?ContentType=application/vnd.openxmlformats-officedocument.spreadsheetml.worksheet+xml">
        <DigestMethod Algorithm="http://www.w3.org/2001/04/xmlenc#sha256"/>
        <DigestValue>3bMaPfyhBGVFQhjSbSn/049EhoImpSnDh6pIisUhiHY=</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478ZE0ob9tbp7ec1K5AH9Z0Kup0uwt+VRyOslOMpwg8=</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2026-03-06T10:54:24Z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2026-03-06T10:54:24Z</xd:SigningTime>
          <xd:SigningCertificate>
            <xd:Cert>
              <xd:CertDigest>
                <DigestMethod Algorithm="http://www.w3.org/2001/04/xmlenc#sha256"/>
                <DigestValue>pvYBCaeU7Fw4zkuv+Q3Hl+b1nnLZ2dMj4tlWz93tBXw=</DigestValue>
              </xd:CertDigest>
              <xd:IssuerSerial>
                <X509IssuerName>C=VN, O=VIETNAM POSTS AND TELECOMMUNICATIONS GROUP, CN=VNPT-CA SHA2</X509IssuerName>
                <X509SerialNumber>111660364314734145067301247986722465361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2026-03-05T11:50:25Z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