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3.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xl/comments6.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2.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omments10.xml" ContentType="application/vnd.openxmlformats-officedocument.spreadsheetml.comments+xml"/>
  <Override PartName="/xl/comments1.xml" ContentType="application/vnd.openxmlformats-officedocument.spreadsheetml.comments+xml"/>
  <Override PartName="/xl/comments9.xml" ContentType="application/vnd.openxmlformats-officedocument.spreadsheetml.comment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NDCF - QUY DAU TU TRAI PHIEU LINH HOAT VND - 20829030 - BIDB586666\4. BAO CAO DINH KY\3. BAO CAO THANG\2025\THÁNG 12\"/>
    </mc:Choice>
  </mc:AlternateContent>
  <bookViews>
    <workbookView xWindow="0" yWindow="0" windowWidth="19440" windowHeight="12180" activeTab="5"/>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3" state="hidden" r:id="rId13"/>
  </sheets>
  <calcPr calcId="162913"/>
</workbook>
</file>

<file path=xl/calcChain.xml><?xml version="1.0" encoding="utf-8"?>
<calcChain xmlns="http://schemas.openxmlformats.org/spreadsheetml/2006/main">
  <c r="A313" i="13" l="1"/>
  <c r="A361" i="13"/>
  <c r="A1" i="13"/>
  <c r="A2" i="13"/>
  <c r="A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87" i="13"/>
  <c r="A288" i="13"/>
  <c r="A289" i="13"/>
  <c r="A290" i="13"/>
  <c r="A291" i="13"/>
  <c r="A292" i="13"/>
  <c r="A293" i="13"/>
  <c r="A294" i="13"/>
  <c r="A295" i="13"/>
  <c r="A296" i="13"/>
  <c r="A297" i="13"/>
  <c r="A298" i="13"/>
  <c r="A299" i="13"/>
  <c r="A300" i="13"/>
  <c r="A301" i="13"/>
  <c r="A302" i="13"/>
  <c r="A303" i="13"/>
  <c r="A304" i="13"/>
  <c r="A305" i="13"/>
  <c r="A306" i="13"/>
  <c r="A307" i="13"/>
  <c r="A308" i="13"/>
  <c r="A309" i="13"/>
  <c r="A310" i="13"/>
  <c r="A311" i="13"/>
  <c r="A312" i="13"/>
  <c r="A314" i="13"/>
  <c r="A315" i="13"/>
  <c r="A316" i="13"/>
  <c r="A318" i="13"/>
  <c r="A319" i="13"/>
  <c r="A320" i="13"/>
  <c r="A321" i="13"/>
  <c r="A322" i="13"/>
  <c r="A323" i="13"/>
  <c r="A325" i="13"/>
  <c r="A326" i="13"/>
  <c r="A327" i="13"/>
  <c r="A329" i="13"/>
  <c r="A330" i="13"/>
  <c r="A331" i="13"/>
  <c r="A333" i="13"/>
  <c r="A334" i="13"/>
  <c r="A335" i="13"/>
  <c r="A336" i="13"/>
  <c r="A337" i="13"/>
  <c r="A338" i="13"/>
  <c r="A340" i="13"/>
  <c r="A341" i="13"/>
  <c r="A342" i="13"/>
  <c r="A343" i="13"/>
  <c r="A344" i="13"/>
  <c r="A345" i="13"/>
  <c r="A346" i="13"/>
  <c r="A348" i="13"/>
  <c r="A349" i="13"/>
  <c r="A350" i="13"/>
  <c r="A351" i="13"/>
  <c r="A352" i="13"/>
  <c r="A353" i="13"/>
  <c r="A354" i="13"/>
  <c r="A355" i="13"/>
  <c r="A356" i="13"/>
  <c r="A357" i="13"/>
  <c r="A358" i="13"/>
  <c r="A359" i="13"/>
  <c r="A360" i="13"/>
  <c r="A362" i="13"/>
  <c r="A363" i="13"/>
  <c r="A364" i="13"/>
  <c r="A365" i="13"/>
  <c r="A366" i="13"/>
  <c r="A367" i="13"/>
  <c r="A370" i="13"/>
  <c r="A371" i="13"/>
  <c r="A372" i="13"/>
  <c r="A373" i="13"/>
  <c r="A374" i="13"/>
  <c r="A375" i="13"/>
  <c r="A376" i="13"/>
  <c r="A377" i="13"/>
  <c r="A378" i="13"/>
  <c r="A379" i="13"/>
  <c r="A380" i="13"/>
  <c r="A381" i="13"/>
  <c r="A382" i="13"/>
  <c r="A383" i="13"/>
  <c r="A384" i="13"/>
  <c r="A385" i="13"/>
  <c r="A386" i="13"/>
  <c r="A387" i="13"/>
  <c r="A388" i="13"/>
  <c r="A389" i="13"/>
  <c r="A390" i="13"/>
  <c r="A391" i="13"/>
  <c r="A392" i="13"/>
  <c r="A393" i="13"/>
  <c r="A394" i="13"/>
  <c r="A395" i="13"/>
  <c r="A396" i="13"/>
  <c r="A397" i="13"/>
  <c r="A398" i="13"/>
  <c r="A399" i="13"/>
  <c r="A400" i="13"/>
  <c r="A401" i="13"/>
  <c r="A402" i="13"/>
  <c r="A403" i="13"/>
  <c r="A404" i="13"/>
  <c r="A405" i="13"/>
  <c r="A406" i="13"/>
  <c r="A407" i="13"/>
  <c r="A408" i="13"/>
  <c r="A409" i="13"/>
  <c r="A410" i="13"/>
  <c r="A411" i="13"/>
  <c r="A412" i="13"/>
  <c r="A413" i="13"/>
  <c r="A414" i="13"/>
  <c r="A415" i="13"/>
  <c r="A416" i="13"/>
  <c r="A417" i="13"/>
  <c r="A418" i="13"/>
  <c r="A419" i="13"/>
  <c r="A420" i="13"/>
  <c r="A421" i="13"/>
  <c r="A422" i="13"/>
  <c r="A423" i="13"/>
  <c r="A424" i="13"/>
  <c r="A425" i="13"/>
  <c r="A426" i="13"/>
  <c r="A427" i="13"/>
  <c r="A428" i="13"/>
  <c r="A429" i="13"/>
  <c r="A430" i="13"/>
  <c r="A431" i="13"/>
  <c r="A432" i="13"/>
  <c r="A433" i="13"/>
  <c r="A434" i="13"/>
  <c r="A435" i="13"/>
  <c r="A436" i="13"/>
  <c r="A437" i="13"/>
  <c r="A438" i="13"/>
  <c r="A439" i="13"/>
  <c r="A440" i="13"/>
  <c r="A441" i="13"/>
  <c r="A442" i="13"/>
  <c r="A443" i="13"/>
  <c r="A444" i="13"/>
  <c r="A445" i="13"/>
  <c r="A446" i="13"/>
  <c r="A447" i="13"/>
  <c r="A448" i="13"/>
  <c r="A449" i="13"/>
  <c r="A450" i="13"/>
  <c r="A451" i="13"/>
  <c r="A452" i="13"/>
  <c r="A453" i="13"/>
  <c r="A454" i="13"/>
  <c r="A455" i="13"/>
  <c r="A456" i="13"/>
  <c r="A457" i="13"/>
  <c r="A458" i="13"/>
  <c r="A459" i="13"/>
  <c r="A460" i="13"/>
  <c r="A461" i="13"/>
  <c r="A462" i="13"/>
  <c r="A463" i="13"/>
  <c r="A464" i="13"/>
  <c r="A465" i="13"/>
  <c r="A466" i="13"/>
  <c r="A467" i="13"/>
  <c r="A468" i="13"/>
  <c r="A469" i="13"/>
  <c r="A470" i="13"/>
  <c r="A471" i="13"/>
  <c r="A472" i="13"/>
  <c r="A473" i="13"/>
  <c r="A474" i="13"/>
  <c r="A475" i="13"/>
  <c r="A476" i="13"/>
  <c r="A477" i="13"/>
  <c r="A478" i="13"/>
  <c r="A479" i="13"/>
  <c r="A480" i="13"/>
  <c r="A481" i="13"/>
  <c r="A482" i="13"/>
  <c r="A483" i="13"/>
  <c r="A484" i="13"/>
  <c r="A485" i="13"/>
  <c r="A486" i="13"/>
  <c r="A487" i="13"/>
  <c r="A488" i="13"/>
  <c r="A489" i="13"/>
  <c r="A490" i="13"/>
  <c r="A491" i="13"/>
  <c r="A492" i="13"/>
  <c r="A493" i="13"/>
  <c r="A494" i="13"/>
  <c r="A495" i="13"/>
  <c r="A496" i="13"/>
  <c r="A497" i="13"/>
  <c r="A498" i="13"/>
  <c r="A499" i="13"/>
  <c r="A500" i="13"/>
  <c r="A501" i="13"/>
  <c r="A502" i="13"/>
  <c r="A503" i="13"/>
  <c r="A504" i="13"/>
  <c r="A505" i="13"/>
  <c r="A506" i="13"/>
  <c r="A507" i="13"/>
  <c r="A508" i="13"/>
  <c r="A509" i="13"/>
  <c r="A510" i="13"/>
  <c r="A511" i="13"/>
  <c r="A512" i="13"/>
  <c r="A513" i="13"/>
  <c r="A514" i="13"/>
  <c r="A515" i="13"/>
  <c r="A516" i="13"/>
  <c r="A517" i="13"/>
  <c r="A518" i="13"/>
  <c r="A519" i="13"/>
  <c r="A520" i="13"/>
  <c r="A521" i="13"/>
  <c r="A522" i="13"/>
  <c r="A523" i="13"/>
  <c r="A524" i="13"/>
  <c r="A525" i="13"/>
  <c r="A526" i="13"/>
  <c r="A527" i="13"/>
  <c r="A528" i="13"/>
  <c r="A529" i="13"/>
  <c r="A530" i="13"/>
  <c r="A531" i="13"/>
  <c r="A532" i="13"/>
  <c r="A533" i="13"/>
  <c r="A534" i="13"/>
  <c r="A535" i="13"/>
  <c r="A536" i="13"/>
  <c r="A537" i="13"/>
  <c r="A538" i="13"/>
  <c r="A539" i="13"/>
  <c r="A540" i="13"/>
  <c r="A541" i="13"/>
  <c r="A542" i="13"/>
  <c r="A543" i="13"/>
  <c r="A544" i="13"/>
  <c r="A545" i="13"/>
  <c r="A546" i="13"/>
  <c r="A547" i="13"/>
  <c r="A548" i="13"/>
  <c r="A549" i="13"/>
  <c r="A550" i="13"/>
  <c r="A551" i="13"/>
  <c r="A552" i="13"/>
  <c r="A553" i="13"/>
  <c r="A554" i="13"/>
  <c r="A555" i="13"/>
  <c r="A556" i="13"/>
  <c r="A557" i="13"/>
  <c r="A558" i="13"/>
  <c r="A559" i="13"/>
  <c r="A560" i="13"/>
  <c r="A561" i="13"/>
  <c r="A562" i="13"/>
  <c r="A563" i="13"/>
  <c r="A564" i="13"/>
  <c r="A565" i="13"/>
  <c r="A566" i="13"/>
  <c r="A567" i="13"/>
  <c r="A568" i="13"/>
  <c r="A569" i="13"/>
  <c r="A570" i="13"/>
  <c r="A571" i="13"/>
  <c r="A572" i="13"/>
  <c r="A573" i="13"/>
  <c r="A574" i="13"/>
  <c r="A575" i="13"/>
  <c r="A576" i="13"/>
  <c r="A577" i="13"/>
  <c r="A578" i="13"/>
  <c r="A579" i="13"/>
  <c r="A580" i="13"/>
  <c r="A581" i="13"/>
  <c r="A582" i="13"/>
  <c r="A583" i="13"/>
  <c r="A584" i="13"/>
  <c r="A585" i="13"/>
  <c r="A586" i="13"/>
  <c r="A587" i="13"/>
  <c r="A588" i="13"/>
  <c r="A589" i="13"/>
  <c r="A590" i="13"/>
  <c r="A591" i="13"/>
  <c r="A592" i="13"/>
  <c r="A593" i="13"/>
  <c r="A594" i="13"/>
  <c r="A595" i="13"/>
  <c r="A596" i="13"/>
  <c r="A597" i="13"/>
  <c r="A598" i="13"/>
  <c r="A599" i="13"/>
  <c r="A600" i="13"/>
  <c r="A601" i="13"/>
  <c r="A602" i="13"/>
  <c r="A603" i="13"/>
  <c r="A604" i="13"/>
  <c r="A605" i="13"/>
  <c r="A606" i="13"/>
  <c r="A607" i="13"/>
  <c r="A608" i="13"/>
  <c r="A609" i="13"/>
  <c r="A610" i="13"/>
  <c r="A611" i="13"/>
  <c r="A612" i="13"/>
  <c r="A613" i="13"/>
  <c r="A614" i="13"/>
  <c r="A615" i="13"/>
  <c r="A616" i="13"/>
  <c r="A617" i="13"/>
  <c r="A618" i="13"/>
  <c r="A619" i="13"/>
  <c r="A620" i="13"/>
  <c r="A621" i="13"/>
  <c r="A622" i="13"/>
  <c r="A623" i="13"/>
  <c r="A624" i="13"/>
  <c r="A625" i="13"/>
  <c r="A626" i="13"/>
  <c r="A627" i="13"/>
  <c r="A628" i="13"/>
  <c r="A629" i="13"/>
  <c r="A630" i="13"/>
  <c r="A631" i="13"/>
  <c r="A632" i="13"/>
  <c r="A633" i="13"/>
  <c r="A634" i="13"/>
  <c r="A635" i="13"/>
  <c r="A636" i="13"/>
  <c r="A637" i="13"/>
  <c r="A638" i="13"/>
  <c r="A639" i="13"/>
  <c r="A640" i="13"/>
  <c r="A641" i="13"/>
  <c r="A642" i="13"/>
  <c r="A643" i="13"/>
  <c r="A644" i="13"/>
  <c r="A645" i="13"/>
  <c r="A646" i="13"/>
  <c r="A647" i="13"/>
  <c r="A648" i="13"/>
  <c r="A649" i="13"/>
  <c r="A650" i="13"/>
  <c r="A651" i="13"/>
  <c r="A652" i="13"/>
  <c r="A653" i="13"/>
  <c r="A654" i="13"/>
  <c r="A655" i="13"/>
  <c r="A656" i="13"/>
  <c r="A657" i="13"/>
  <c r="A658" i="13"/>
  <c r="A659" i="13"/>
  <c r="A660" i="13"/>
  <c r="A661" i="13"/>
  <c r="A662" i="13"/>
  <c r="A663" i="13"/>
  <c r="A664" i="13"/>
  <c r="A665" i="13"/>
  <c r="A666" i="13"/>
  <c r="A667" i="13"/>
  <c r="A668" i="13"/>
  <c r="A669" i="13"/>
  <c r="A670" i="13"/>
  <c r="A671" i="13"/>
  <c r="A672" i="13"/>
  <c r="A673" i="13"/>
  <c r="A674" i="13"/>
  <c r="A675" i="13"/>
  <c r="A676" i="13"/>
  <c r="A677" i="13"/>
  <c r="A678" i="13"/>
  <c r="A679" i="13"/>
  <c r="A680" i="13"/>
  <c r="A681" i="13"/>
  <c r="A682" i="13"/>
  <c r="A683" i="13"/>
  <c r="A684" i="13"/>
  <c r="A685" i="13"/>
  <c r="A686" i="13"/>
  <c r="A687" i="13"/>
  <c r="A688" i="13"/>
  <c r="A689" i="13"/>
  <c r="A690" i="13"/>
  <c r="A691" i="13"/>
  <c r="A692" i="13"/>
  <c r="A693" i="13"/>
  <c r="A694" i="13"/>
  <c r="A695" i="13"/>
  <c r="A696" i="13"/>
  <c r="A697" i="13"/>
  <c r="A698" i="13"/>
  <c r="A699" i="13"/>
  <c r="A700" i="13"/>
  <c r="A701" i="13"/>
  <c r="A702" i="13"/>
  <c r="A703" i="13"/>
  <c r="A704" i="13"/>
  <c r="A705" i="13"/>
  <c r="A706" i="13"/>
  <c r="A707" i="13"/>
  <c r="A708" i="13"/>
  <c r="A709" i="13"/>
  <c r="A710" i="13"/>
  <c r="A711" i="13"/>
  <c r="A712" i="13"/>
  <c r="A713" i="13"/>
  <c r="A714" i="13"/>
  <c r="A715" i="13"/>
  <c r="A716" i="13"/>
  <c r="A717" i="13"/>
  <c r="A718" i="13"/>
  <c r="A719" i="13"/>
  <c r="A720" i="13"/>
  <c r="A721" i="13"/>
  <c r="A722" i="13"/>
  <c r="A723" i="13"/>
  <c r="A724" i="13"/>
  <c r="A725" i="13"/>
  <c r="A726" i="13"/>
  <c r="A727" i="13"/>
  <c r="A728" i="13"/>
  <c r="A729" i="13"/>
  <c r="A730" i="13"/>
  <c r="A731" i="13"/>
  <c r="A732" i="13"/>
  <c r="A733" i="13"/>
  <c r="A734" i="13"/>
  <c r="A735" i="13"/>
  <c r="A736" i="13"/>
  <c r="A737" i="13"/>
  <c r="A738" i="13"/>
  <c r="A739" i="13"/>
  <c r="A740" i="13"/>
  <c r="A741" i="13"/>
  <c r="A742" i="13"/>
  <c r="A743" i="13"/>
  <c r="A744" i="13"/>
  <c r="A745" i="13"/>
  <c r="A746" i="13"/>
  <c r="A747" i="13"/>
  <c r="A748" i="13"/>
  <c r="A749" i="13"/>
  <c r="A750" i="13"/>
  <c r="A751" i="13"/>
  <c r="A752" i="13"/>
  <c r="A753" i="13"/>
  <c r="A754" i="13"/>
  <c r="A755" i="13"/>
  <c r="A756" i="13"/>
  <c r="A757" i="13"/>
  <c r="A758" i="13"/>
  <c r="A759" i="13"/>
  <c r="A760" i="13"/>
  <c r="A761" i="13"/>
  <c r="A762" i="13"/>
  <c r="A763" i="13"/>
  <c r="A764" i="13"/>
  <c r="A765" i="13"/>
  <c r="A766" i="13"/>
  <c r="A767" i="13"/>
  <c r="A768" i="13"/>
  <c r="A769" i="13"/>
  <c r="A770" i="13"/>
  <c r="A771" i="13"/>
  <c r="A772" i="13"/>
  <c r="A773" i="13"/>
  <c r="A774" i="13"/>
  <c r="A775" i="13"/>
  <c r="A776" i="13"/>
  <c r="A777" i="13"/>
  <c r="A778" i="13"/>
  <c r="A779" i="13"/>
  <c r="A780" i="13"/>
  <c r="A781" i="13"/>
  <c r="A782" i="13"/>
  <c r="A783" i="13"/>
  <c r="A784" i="13"/>
  <c r="A785" i="13"/>
  <c r="A786" i="13"/>
  <c r="A787" i="13"/>
  <c r="A788" i="13"/>
  <c r="A789" i="13"/>
  <c r="A790" i="13"/>
  <c r="A791" i="13"/>
  <c r="A792" i="13"/>
  <c r="A793" i="13"/>
  <c r="A794" i="13"/>
  <c r="A795" i="13"/>
  <c r="A796" i="13"/>
  <c r="A797" i="13"/>
  <c r="A798" i="13"/>
  <c r="A799" i="13"/>
  <c r="A800" i="13"/>
  <c r="A801" i="13"/>
  <c r="A802" i="13"/>
  <c r="A803" i="13"/>
  <c r="A804" i="13"/>
  <c r="A805" i="13"/>
  <c r="A806" i="13"/>
  <c r="A807" i="13"/>
  <c r="A808" i="13"/>
  <c r="A809" i="13"/>
  <c r="A810" i="13"/>
  <c r="A811" i="13"/>
  <c r="A812" i="13"/>
  <c r="A813" i="13"/>
  <c r="A814" i="13"/>
  <c r="A815" i="13"/>
  <c r="A816" i="13"/>
  <c r="A817" i="13"/>
  <c r="A818" i="13"/>
  <c r="A819" i="13"/>
  <c r="A820" i="13"/>
  <c r="A821" i="13"/>
  <c r="A822" i="13"/>
  <c r="A823" i="13"/>
  <c r="A824" i="13"/>
  <c r="A825" i="13"/>
  <c r="A826" i="13"/>
  <c r="A827" i="13"/>
  <c r="A828" i="13"/>
  <c r="A829" i="13"/>
  <c r="A830" i="13"/>
  <c r="A831" i="13"/>
  <c r="A832" i="13"/>
  <c r="A833" i="13"/>
  <c r="A834" i="13"/>
  <c r="A835" i="13"/>
  <c r="A836" i="13"/>
  <c r="A837" i="13"/>
  <c r="A838" i="13"/>
  <c r="A839" i="13"/>
  <c r="A840" i="13"/>
  <c r="A841" i="13"/>
  <c r="A842" i="13"/>
  <c r="A843" i="13"/>
  <c r="A844" i="13"/>
  <c r="A845" i="13"/>
  <c r="A846" i="13"/>
  <c r="A847" i="13"/>
  <c r="A848" i="13"/>
  <c r="A849" i="13"/>
  <c r="A850" i="13"/>
  <c r="A851" i="13"/>
  <c r="A852" i="13"/>
  <c r="A853" i="13"/>
  <c r="A854" i="13"/>
  <c r="A855" i="13"/>
  <c r="A856" i="13"/>
  <c r="A857" i="13"/>
  <c r="A858" i="13"/>
  <c r="A859" i="13"/>
  <c r="A860" i="13"/>
  <c r="A861" i="13"/>
  <c r="A862" i="13"/>
  <c r="A863" i="13"/>
  <c r="A864" i="13"/>
  <c r="A865" i="13"/>
  <c r="A866" i="13"/>
  <c r="A867" i="13"/>
  <c r="A868" i="13"/>
  <c r="A869" i="13"/>
  <c r="A870" i="13"/>
  <c r="A871" i="13"/>
  <c r="A872" i="13"/>
  <c r="A873" i="13"/>
  <c r="A874" i="13"/>
  <c r="A369" i="13"/>
  <c r="A332" i="13"/>
  <c r="A324" i="13"/>
  <c r="A317" i="13"/>
  <c r="A328" i="13"/>
  <c r="A339" i="13"/>
  <c r="A347" i="13"/>
  <c r="A368" i="13"/>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H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số. Đơn vị tính x 1 (hoặc %)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H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H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H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H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số. Đơn vị tính x 1 (hoặc %)</t>
        </r>
      </text>
    </comment>
    <comment ref="H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số. Đơn vị tính x 1 (hoặc %)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H15" authorId="0" shapeId="0">
      <text>
        <r>
          <rPr>
            <sz val="10"/>
            <rFont val="Arial"/>
            <family val="2"/>
          </rPr>
          <t>Ô chỉ tiêu có định dạng số. Đơn vị tính x 1 (hoặc %)</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H17" authorId="0" shapeId="0">
      <text>
        <r>
          <rPr>
            <sz val="10"/>
            <rFont val="Arial"/>
            <family val="2"/>
          </rPr>
          <t>Ô chỉ tiêu có định dạng số. Đơn vị tính x 1 (hoặc %)
Dữ liệu động đầu vào hợp lệ khi chỉ được thêm dòng trên ô này.</t>
        </r>
      </text>
    </comment>
    <comment ref="C18"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F18" authorId="0" shapeId="0">
      <text>
        <r>
          <rPr>
            <sz val="10"/>
            <rFont val="Arial"/>
            <family val="2"/>
          </rPr>
          <t>Ô chỉ tiêu có định dạng số. Đơn vị tính x 1 (hoặc %)</t>
        </r>
      </text>
    </comment>
    <comment ref="G18" authorId="0" shapeId="0">
      <text>
        <r>
          <rPr>
            <sz val="10"/>
            <rFont val="Arial"/>
            <family val="2"/>
          </rPr>
          <t>Ô chỉ tiêu có định dạng số. Đơn vị tính x 1 (hoặc %)</t>
        </r>
      </text>
    </comment>
    <comment ref="H18" authorId="0" shapeId="0">
      <text>
        <r>
          <rPr>
            <sz val="10"/>
            <rFont val="Arial"/>
            <family val="2"/>
          </rPr>
          <t>Ô chỉ tiêu có định dạng số. Đơn vị tính x 1 (hoặc %)</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G20" authorId="0" shapeId="0">
      <text>
        <r>
          <rPr>
            <sz val="10"/>
            <rFont val="Arial"/>
            <family val="2"/>
          </rPr>
          <t>Ô chỉ tiêu có định dạng số. Đơn vị tính x 1 (hoặc %)
Dữ liệu động đầu vào hợp lệ khi chỉ được thêm dòng trên ô này.</t>
        </r>
      </text>
    </comment>
    <comment ref="H20" authorId="0" shapeId="0">
      <text>
        <r>
          <rPr>
            <sz val="10"/>
            <rFont val="Arial"/>
            <family val="2"/>
          </rPr>
          <t>Ô chỉ tiêu có định dạng số. Đơn vị tính x 1 (hoặc %)
Dữ liệu động đầu vào hợp lệ khi chỉ được thêm dòng trên ô này.</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H21" authorId="0" shape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7" authorId="0" shapeId="0">
      <text>
        <r>
          <rPr>
            <sz val="10"/>
            <rFont val="Arial"/>
            <family val="2"/>
          </rPr>
          <t>Ô chỉ tiêu có định dạng số. Đơn vị tính x 1 (hoặc %)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số. Đơn vị tính x 1 (hoặc %)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G7"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F8" authorId="0" shapeId="0">
      <text>
        <r>
          <rPr>
            <sz val="10"/>
            <rFont val="Arial"/>
            <family val="2"/>
          </rPr>
          <t>Ô chỉ tiêu có định dạng số. Đơn vị tính x 1 (hoặc %)</t>
        </r>
      </text>
    </comment>
    <comment ref="G8" authorId="0" shapeId="0">
      <text>
        <r>
          <rPr>
            <sz val="10"/>
            <rFont val="Arial"/>
            <family val="2"/>
          </rPr>
          <t>Ô chỉ tiêu có định dạng số. Đơn vị tính x 1 (hoặc %)</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G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số. Đơn vị tính x 1 (hoặc %)</t>
        </r>
      </text>
    </comment>
    <comment ref="A21" authorId="0" shapeId="0">
      <text>
        <r>
          <rPr>
            <sz val="10"/>
            <rFont val="Arial"/>
            <family val="2"/>
          </rPr>
          <t>Ô chỉ tiêu có định dạng số. Đơn vị tính x 1 (hoặc %)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số. Đơn vị tính x 1 (hoặc %)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F22" authorId="0" shapeId="0">
      <text>
        <r>
          <rPr>
            <sz val="10"/>
            <rFont val="Arial"/>
            <family val="2"/>
          </rPr>
          <t>Ô chỉ tiêu có định dạng số. Đơn vị tính x 1 (hoặc %)</t>
        </r>
      </text>
    </comment>
    <comment ref="G22" authorId="0" shapeId="0">
      <text>
        <r>
          <rPr>
            <sz val="10"/>
            <rFont val="Arial"/>
            <family val="2"/>
          </rPr>
          <t>Ô chỉ tiêu có định dạng số. Đơn vị tính x 1 (hoặc %)</t>
        </r>
      </text>
    </comment>
    <comment ref="A24" authorId="0" shapeId="0">
      <text>
        <r>
          <rPr>
            <sz val="10"/>
            <rFont val="Arial"/>
            <family val="2"/>
          </rPr>
          <t>Ô chỉ tiêu có định dạng số. Đơn vị tính x 1 (hoặc %)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G24" authorId="0" shapeId="0">
      <text>
        <r>
          <rPr>
            <sz val="10"/>
            <rFont val="Arial"/>
            <family val="2"/>
          </rPr>
          <t>Ô chỉ tiêu có định dạng số. Đơn vị tính x 1 (hoặc %)
Dữ liệu động đầu vào hợp lệ khi chỉ được thêm dòng trên ô này.</t>
        </r>
      </text>
    </comment>
    <comment ref="D25" authorId="0" shapeId="0">
      <text>
        <r>
          <rPr>
            <sz val="10"/>
            <rFont val="Arial"/>
            <family val="2"/>
          </rPr>
          <t>Ô chỉ tiêu có định dạng số. Đơn vị tính x 1 (hoặc %)
Dữ liệu động đầu vào hợp lệ khi chỉ được thêm dòng trên ô này.</t>
        </r>
      </text>
    </comment>
    <comment ref="E25" authorId="0" shapeId="0">
      <text>
        <r>
          <rPr>
            <sz val="10"/>
            <rFont val="Arial"/>
            <family val="2"/>
          </rPr>
          <t>Ô chỉ tiêu có định dạng số. Đơn vị tính x 1 (hoặc %)</t>
        </r>
      </text>
    </comment>
    <comment ref="F25"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t>
        </r>
      </text>
    </comment>
    <comment ref="E26" authorId="0" shapeId="0">
      <text>
        <r>
          <rPr>
            <sz val="10"/>
            <rFont val="Arial"/>
            <family val="2"/>
          </rPr>
          <t>Ô chỉ tiêu có định dạng số. Đơn vị tính x 1 (hoặc %)</t>
        </r>
      </text>
    </comment>
    <comment ref="F26" authorId="0" shapeId="0">
      <text>
        <r>
          <rPr>
            <sz val="10"/>
            <rFont val="Arial"/>
            <family val="2"/>
          </rPr>
          <t>Ô chỉ tiêu có định dạng số. Đơn vị tính x 1 (hoặc %)</t>
        </r>
      </text>
    </comment>
    <comment ref="G26" authorId="0" shapeId="0">
      <text>
        <r>
          <rPr>
            <sz val="10"/>
            <rFont val="Arial"/>
            <family val="2"/>
          </rPr>
          <t>Ô chỉ tiêu có định dạng số. Đơn vị tính x 1 (hoặc %)</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G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A32" authorId="0" shapeId="0">
      <text>
        <r>
          <rPr>
            <sz val="10"/>
            <rFont val="Arial"/>
            <family val="2"/>
          </rPr>
          <t>Ô chỉ tiêu có định dạng ký tự
Dữ liệu động đầu vào hợp lệ khi chỉ được thêm dòng trên ô này.</t>
        </r>
      </text>
    </comment>
    <comment ref="B32" authorId="0" shapeId="0">
      <text>
        <r>
          <rPr>
            <sz val="10"/>
            <rFont val="Arial"/>
            <family val="2"/>
          </rPr>
          <t>Ô chỉ tiêu có định dạng ký tự
Dữ liệu động đầu vào hợp lệ khi chỉ được thêm dòng trên ô này.</t>
        </r>
      </text>
    </comment>
    <comment ref="C32" authorId="0" shapeId="0">
      <text>
        <r>
          <rPr>
            <sz val="10"/>
            <rFont val="Arial"/>
            <family val="2"/>
          </rPr>
          <t>Ô chỉ tiêu có định dạng ký tự
Dữ liệu động đầu vào hợp lệ khi chỉ được thêm dòng trên ô này.</t>
        </r>
      </text>
    </comment>
    <comment ref="D32" authorId="0" shapeId="0">
      <text>
        <r>
          <rPr>
            <sz val="10"/>
            <rFont val="Arial"/>
            <family val="2"/>
          </rPr>
          <t>Ô chỉ tiêu có định dạng số. Đơn vị tính x 1 (hoặc %)
Dữ liệu động đầu vào hợp lệ khi chỉ được thêm dòng trên ô này.</t>
        </r>
      </text>
    </comment>
    <comment ref="E32" authorId="0" shapeId="0">
      <text>
        <r>
          <rPr>
            <sz val="10"/>
            <rFont val="Arial"/>
            <family val="2"/>
          </rPr>
          <t>Ô chỉ tiêu có định dạng số. Đơn vị tính x 1 (hoặc %)
Dữ liệu động đầu vào hợp lệ khi chỉ được thêm dòng trên ô này.</t>
        </r>
      </text>
    </comment>
    <comment ref="F32" authorId="0" shapeId="0">
      <text>
        <r>
          <rPr>
            <sz val="10"/>
            <rFont val="Arial"/>
            <family val="2"/>
          </rPr>
          <t>Ô chỉ tiêu có định dạng số. Đơn vị tính x 1 (hoặc %)
Dữ liệu động đầu vào hợp lệ khi chỉ được thêm dòng trên ô này.</t>
        </r>
      </text>
    </comment>
    <comment ref="G32" authorId="0" shapeId="0">
      <text>
        <r>
          <rPr>
            <sz val="10"/>
            <rFont val="Arial"/>
            <family val="2"/>
          </rPr>
          <t>Ô chỉ tiêu có định dạng số. Đơn vị tính x 1 (hoặc %)
Dữ liệu động đầu vào hợp lệ khi chỉ được thêm dòng trên ô này.</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C7"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số. Đơn vị tính x 1 (hoặc %)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ký tự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G15" authorId="0" shapeId="0">
      <text>
        <r>
          <rPr>
            <sz val="10"/>
            <rFont val="Arial"/>
            <family val="2"/>
          </rPr>
          <t>Ô chỉ tiêu có định dạng số. Đơn vị tính x 1 (hoặc %)
Dữ liệu động đầu vào hợp lệ khi chỉ được thêm dòng trên ô này.</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A19" authorId="0" shapeId="0">
      <text>
        <r>
          <rPr>
            <sz val="10"/>
            <rFont val="Arial"/>
            <family val="2"/>
          </rPr>
          <t>Ô chỉ tiêu có định dạng ký tự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G19" authorId="0" shapeId="0">
      <text>
        <r>
          <rPr>
            <sz val="10"/>
            <rFont val="Arial"/>
            <family val="2"/>
          </rPr>
          <t>Ô chỉ tiêu có định dạng số. Đơn vị tính x 1 (hoặc %)
Dữ liệu động đầu vào hợp lệ khi chỉ được thêm dòng trên ô này.</t>
        </r>
      </text>
    </comment>
    <comment ref="C20"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số. Đơn vị tính x 1 (hoặc %)</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G24" authorId="0" shape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C14"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F14" authorId="0" shapeId="0">
      <text>
        <r>
          <rPr>
            <sz val="10"/>
            <rFont val="Arial"/>
            <family val="2"/>
          </rPr>
          <t>Ô chỉ tiêu có định dạng số. Đơn vị tính x 1 (hoặc %)</t>
        </r>
      </text>
    </comment>
    <comment ref="G14" authorId="0" shapeId="0">
      <text>
        <r>
          <rPr>
            <sz val="10"/>
            <rFont val="Arial"/>
            <family val="2"/>
          </rPr>
          <t>Ô chỉ tiêu có định dạng số. Đơn vị tính x 1 (hoặc %)</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C16"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<sst xmlns="http://schemas.openxmlformats.org/spreadsheetml/2006/main" count="1497" uniqueCount="351">
  <si>
    <t>BÁO CÁO VỀ HOẠT ĐỘNG ĐẦU TƯ CỦA QUỸ MỞ</t>
  </si>
  <si>
    <t xml:space="preserve"> </t>
  </si>
  <si>
    <t>Kỳ báo cáo:</t>
  </si>
  <si>
    <t>Năm:</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</si>
  <si>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</si>
  <si>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</si>
  <si>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</si>
  <si>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</si>
  <si>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</si>
  <si>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</si>
  <si>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</si>
  <si>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</si>
  <si>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</si>
  <si>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</si>
  <si>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</si>
  <si>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</si>
  <si>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</si>
  <si>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</si>
  <si>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</si>
  <si>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</si>
  <si>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</si>
  <si>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</si>
  <si>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</si>
  <si>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</si>
  <si>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</si>
  <si>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</si>
  <si>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</si>
  <si>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</si>
  <si>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</si>
  <si>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</si>
  <si>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</si>
  <si>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</si>
  <si>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</si>
  <si>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</si>
  <si>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</si>
  <si>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</si>
  <si>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</si>
  <si>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</si>
  <si>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</si>
  <si>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</si>
  <si>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</si>
  <si>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</si>
  <si>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</si>
  <si>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</si>
  <si>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</si>
  <si>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</si>
  <si>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</si>
  <si>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</si>
  <si>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</si>
  <si>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</si>
  <si>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</si>
  <si>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</si>
  <si>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</si>
  <si>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</si>
  <si>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</si>
  <si>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</si>
  <si>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</si>
  <si>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</si>
  <si>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</si>
  <si>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</si>
  <si>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</si>
  <si>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</si>
  <si>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</si>
  <si>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</si>
  <si>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</si>
  <si>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</si>
  <si>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</si>
  <si>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</si>
  <si>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</si>
  <si>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</si>
  <si>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</si>
  <si>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</si>
  <si>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</si>
  <si>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</si>
  <si>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</si>
  <si>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</si>
  <si>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</si>
  <si>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</si>
  <si>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</si>
  <si>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</si>
  <si>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</si>
  <si>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</si>
  <si>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</si>
  <si>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</si>
  <si>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</si>
  <si>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</si>
  <si>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</si>
  <si>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</si>
  <si>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</si>
  <si>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</si>
  <si>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</si>
  <si>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</si>
  <si>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</si>
  <si>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</si>
  <si>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</si>
  <si>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</si>
  <si>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</si>
  <si>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</si>
  <si>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</si>
  <si>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</si>
  <si>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</si>
  <si>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</si>
  <si>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</si>
  <si>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</si>
  <si>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</si>
  <si>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</si>
  <si>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</si>
  <si>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</si>
  <si>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</si>
  <si>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</si>
  <si>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</si>
  <si>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</si>
  <si>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</si>
  <si>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</si>
  <si>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</si>
  <si>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</si>
  <si>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</si>
  <si>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</si>
  <si>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</si>
  <si>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</si>
  <si>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</si>
  <si>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</si>
  <si>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</si>
  <si>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</si>
  <si>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</si>
  <si>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</si>
  <si>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</si>
  <si>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</si>
  <si>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</si>
  <si>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</si>
  <si>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</si>
  <si>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</si>
  <si>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</si>
  <si>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</si>
  <si>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</si>
  <si>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</si>
  <si>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</si>
  <si>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</si>
  <si>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</si>
  <si>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</si>
  <si>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</si>
  <si>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</si>
  <si>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</si>
  <si>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</si>
  <si>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</si>
  <si>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</si>
  <si>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</si>
  <si>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</si>
  <si>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</si>
  <si>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</si>
  <si>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</si>
  <si>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</si>
  <si>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</si>
  <si>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</si>
  <si>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</si>
  <si>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</si>
  <si>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</si>
  <si>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</si>
  <si>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</si>
  <si>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</si>
  <si>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</si>
  <si>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</si>
  <si>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</si>
  <si>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</si>
  <si>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</si>
  <si>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</si>
  <si>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</si>
  <si>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</si>
  <si>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</si>
  <si>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</si>
  <si>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</si>
  <si>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</si>
  <si>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</si>
  <si>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</si>
  <si>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</si>
  <si>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</si>
  <si>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</si>
  <si>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</si>
  <si>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</si>
  <si>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</si>
  <si>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</si>
  <si>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</si>
  <si>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các quỹ được đầu tư bất động sản)</t>
  </si>
  <si>
    <t>Tổng</t>
  </si>
  <si>
    <t>2264</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</si>
  <si>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</si>
  <si>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</si>
  <si>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</si>
  <si>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</si>
  <si>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</si>
  <si>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</si>
  <si>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</si>
  <si>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</si>
  <si>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</si>
  <si>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</si>
  <si>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</si>
  <si>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</si>
  <si>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</si>
  <si>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</si>
  <si>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</si>
  <si>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</si>
  <si>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</si>
  <si>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</si>
  <si>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</si>
  <si>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</si>
  <si>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</si>
  <si>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</si>
  <si>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2259</t>
  </si>
  <si>
    <t>2260</t>
  </si>
  <si>
    <t xml:space="preserve">Tổng giá trị danh mục </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</si>
  <si>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</si>
  <si>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</si>
  <si>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</si>
  <si>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</si>
  <si>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</si>
  <si>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</si>
  <si>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</si>
  <si>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</si>
  <si>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</si>
  <si>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</si>
  <si>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</si>
  <si>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</si>
  <si>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</si>
  <si>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</si>
  <si>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</si>
  <si>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</si>
  <si>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</si>
  <si>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</si>
  <si>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</si>
  <si>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</si>
  <si>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</si>
  <si>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</si>
  <si>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</si>
  <si>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</si>
  <si>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</si>
  <si>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</si>
  <si>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</si>
  <si>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</si>
  <si>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</si>
  <si>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</si>
  <si>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</si>
  <si>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</si>
  <si>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</si>
  <si>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</si>
  <si>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</si>
  <si>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</si>
  <si>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</si>
  <si>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</si>
  <si>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</si>
  <si>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</si>
  <si>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</si>
  <si>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</si>
  <si>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</si>
  <si>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</si>
  <si>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</si>
  <si>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</si>
  <si>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</si>
  <si>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</si>
  <si>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</si>
  <si>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</si>
  <si>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</si>
  <si>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</si>
  <si>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</si>
  <si>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</si>
  <si>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</si>
  <si>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</si>
  <si>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</si>
  <si>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</si>
  <si>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</si>
  <si>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</si>
  <si>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</si>
  <si>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</si>
  <si>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</si>
  <si>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</si>
  <si>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</si>
  <si>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</si>
  <si>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</si>
  <si>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</si>
  <si>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</si>
  <si>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</si>
  <si>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</si>
  <si>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</si>
  <si>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</si>
  <si>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</si>
  <si>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</si>
  <si>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</si>
  <si>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</si>
  <si>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</si>
  <si>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</si>
  <si>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</si>
  <si>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</si>
  <si>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</si>
  <si>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</si>
  <si>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</si>
  <si>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</si>
  <si>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</si>
  <si>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</si>
  <si>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</si>
  <si>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</si>
  <si>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</si>
  <si>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</si>
  <si>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</si>
  <si>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</si>
  <si>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</si>
  <si>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</si>
  <si>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</si>
  <si>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</si>
  <si>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</si>
  <si>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</si>
  <si>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</si>
  <si>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</si>
  <si>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</si>
  <si>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</si>
  <si>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</si>
  <si>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</si>
  <si>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</si>
  <si>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</si>
  <si>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</si>
  <si>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</si>
  <si>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</si>
  <si>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</si>
  <si>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</si>
  <si>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</si>
  <si>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</si>
  <si>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</si>
  <si>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</si>
  <si>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</si>
  <si>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</si>
  <si>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</si>
  <si>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</si>
  <si>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</si>
  <si>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</si>
  <si>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</si>
  <si>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Tháng</t>
  </si>
  <si>
    <t>1. Tên Công ty quản lý quỹ:Công ty TNHH MTV Quản lý Quỹ Đầu tư Chứng khoán IPA</t>
  </si>
  <si>
    <t xml:space="preserve">2. Tên Ngân hàng giám sát:Ngân hàng TMCP Đầu tư và Phát triển Việt Nam - CN Hà Thành </t>
  </si>
  <si>
    <t>Tiền gửi ngân hàng dưới 3 tháng</t>
  </si>
  <si>
    <t>…</t>
  </si>
  <si>
    <t>3. Tên Quỹ: Quỹ đầu tư Trái phiếu linh hoạt VND</t>
  </si>
  <si>
    <t xml:space="preserve">     VHM121025       </t>
  </si>
  <si>
    <t xml:space="preserve">     VBA121033       </t>
  </si>
  <si>
    <t xml:space="preserve">     CTG123018       </t>
  </si>
  <si>
    <t xml:space="preserve">     VBA123036       </t>
  </si>
  <si>
    <t xml:space="preserve">     HDB124006       </t>
  </si>
  <si>
    <t xml:space="preserve">     HDB124018       </t>
  </si>
  <si>
    <t xml:space="preserve">     CVT122009       </t>
  </si>
  <si>
    <t>Tiền, tương đương tiền (1)</t>
  </si>
  <si>
    <t>Tiền gửi ngân hàng trên 3 tháng (2)</t>
  </si>
  <si>
    <t>Chứng chỉ tiền gửi (3)</t>
  </si>
  <si>
    <t xml:space="preserve">     NLG12501        </t>
  </si>
  <si>
    <t>4. Ngày lập báo cáo: 09/01/2026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</si>
</sst>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19" x14ac:knownFonts="1">
    <font>
      <sz val="10"/>
      <name val="Arial"/>
    </font>
    <font>
      <sz val="10"/>
      <name val="Arial"/>
      <family val="2"/>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2"/>
      <color theme="2" tint="-0.89999084444715716"/>
      <name val="Times New Roman"/>
      <family val="1"/>
    </font>
    <font>
      <sz val="12"/>
      <color theme="1"/>
      <name val="Times New Roman"/>
      <family val="1"/>
    </font>
    <font>
      <b/>
      <sz val="10"/>
      <name val="Arial"/>
      <family val="2"/>
    </font>
    <font>
      <b/>
      <sz val="12"/>
      <color theme="2" tint="-0.89999084444715716"/>
      <name val="Times New Roman"/>
      <family val="1"/>
    </font>
    <font>
      <sz val="1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4">
    <xf numFmtId="0" fontId="0" fillId="0" borderId="0"/>
    <xf numFmtId="164" fontId="1" fillId="0" borderId="0" applyFont="0" applyFill="0" applyBorder="0" applyAlignment="0" applyProtection="0"/>
    <xf numFmtId="9" fontId="18" fillId="0" borderId="0" applyFont="0" applyFill="0" applyBorder="0" applyAlignment="0" applyProtection="0"/>
    <xf numFmtId="0" fontId="1" fillId="0" borderId="0"/>
  </cellStyleXfs>
  <cellXfs count="67">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1" xfId="0" applyFont="1" applyBorder="1" applyAlignment="1">
      <alignment horizontal="center" vertical="justify"/>
    </xf>
    <xf numFmtId="0" fontId="6" fillId="0" borderId="1" xfId="0" applyFont="1" applyBorder="1" applyAlignment="1">
      <alignment horizontal="center"/>
    </xf>
    <xf numFmtId="0" fontId="7" fillId="0" borderId="1" xfId="0" applyFont="1" applyBorder="1" applyAlignment="1">
      <alignment horizontal="left"/>
    </xf>
    <xf numFmtId="0" fontId="8" fillId="0" borderId="0" xfId="0" applyFont="1" applyAlignment="1">
      <alignment horizontal="left"/>
    </xf>
    <xf numFmtId="0" fontId="11" fillId="2" borderId="1" xfId="0" applyFont="1" applyFill="1" applyBorder="1" applyAlignment="1">
      <alignment horizontal="center" vertical="justify"/>
    </xf>
    <xf numFmtId="0" fontId="12" fillId="0" borderId="1" xfId="0" applyFont="1" applyBorder="1" applyAlignment="1">
      <alignment horizontal="left"/>
    </xf>
    <xf numFmtId="10" fontId="7" fillId="0" borderId="1" xfId="0" applyNumberFormat="1" applyFont="1" applyFill="1" applyBorder="1" applyAlignment="1">
      <alignment horizontal="right"/>
    </xf>
    <xf numFmtId="10" fontId="3" fillId="0" borderId="1" xfId="0" applyNumberFormat="1" applyFont="1" applyFill="1" applyBorder="1" applyAlignment="1">
      <alignment horizontal="right"/>
    </xf>
    <xf numFmtId="0" fontId="11" fillId="0" borderId="1" xfId="0" applyFont="1" applyFill="1" applyBorder="1" applyAlignment="1">
      <alignment horizontal="center" vertical="justify"/>
    </xf>
    <xf numFmtId="0" fontId="0" fillId="0" borderId="0" xfId="0" applyFill="1"/>
    <xf numFmtId="0" fontId="7" fillId="0" borderId="1" xfId="0" applyFont="1" applyFill="1" applyBorder="1" applyAlignment="1">
      <alignment horizontal="left"/>
    </xf>
    <xf numFmtId="164" fontId="7" fillId="0" borderId="1" xfId="1" applyFont="1" applyFill="1" applyBorder="1" applyAlignment="1">
      <alignment horizontal="left"/>
    </xf>
    <xf numFmtId="165" fontId="7" fillId="0" borderId="1" xfId="1" applyNumberFormat="1" applyFont="1" applyFill="1" applyBorder="1" applyAlignment="1">
      <alignment horizontal="left"/>
    </xf>
    <xf numFmtId="165" fontId="14" fillId="0" borderId="1" xfId="1" applyNumberFormat="1" applyFont="1" applyFill="1" applyBorder="1" applyAlignment="1">
      <alignment horizontal="left"/>
    </xf>
    <xf numFmtId="0" fontId="14" fillId="0" borderId="1" xfId="0" applyFont="1" applyFill="1" applyBorder="1" applyAlignment="1">
      <alignment horizontal="left"/>
    </xf>
    <xf numFmtId="0" fontId="3" fillId="0" borderId="1" xfId="0" applyFont="1" applyFill="1" applyBorder="1" applyAlignment="1">
      <alignment horizontal="left"/>
    </xf>
    <xf numFmtId="165" fontId="5" fillId="0" borderId="1" xfId="1" applyNumberFormat="1" applyFont="1" applyFill="1" applyBorder="1" applyAlignment="1">
      <alignment horizontal="left"/>
    </xf>
    <xf numFmtId="165" fontId="5" fillId="0" borderId="1" xfId="0" applyNumberFormat="1" applyFont="1" applyFill="1" applyBorder="1" applyAlignment="1">
      <alignment horizontal="left"/>
    </xf>
    <xf numFmtId="10" fontId="5" fillId="0" borderId="1" xfId="0" applyNumberFormat="1" applyFont="1" applyFill="1" applyBorder="1" applyAlignment="1">
      <alignment horizontal="right"/>
    </xf>
    <xf numFmtId="0" fontId="13" fillId="0" borderId="1" xfId="0" applyFont="1" applyFill="1" applyBorder="1" applyAlignment="1">
      <alignment horizontal="left"/>
    </xf>
    <xf numFmtId="0" fontId="7" fillId="0" borderId="1" xfId="0" applyFont="1" applyFill="1" applyBorder="1" applyAlignment="1">
      <alignment horizontal="right"/>
    </xf>
    <xf numFmtId="165" fontId="12" fillId="0" borderId="1" xfId="1" applyNumberFormat="1" applyFont="1" applyFill="1" applyBorder="1" applyAlignment="1">
      <alignment horizontal="left"/>
    </xf>
    <xf numFmtId="165" fontId="3" fillId="0" borderId="1" xfId="1" applyNumberFormat="1" applyFont="1" applyFill="1" applyBorder="1" applyAlignment="1">
      <alignment horizontal="left"/>
    </xf>
    <xf numFmtId="165" fontId="0" fillId="0" borderId="0" xfId="0" applyNumberFormat="1" applyFill="1"/>
    <xf numFmtId="165" fontId="15" fillId="0" borderId="1" xfId="1" applyNumberFormat="1" applyFont="1" applyFill="1" applyBorder="1" applyAlignment="1">
      <alignment horizontal="left"/>
    </xf>
    <xf numFmtId="10" fontId="15" fillId="0" borderId="1" xfId="0" applyNumberFormat="1" applyFont="1" applyFill="1" applyBorder="1" applyAlignment="1">
      <alignment horizontal="right"/>
    </xf>
    <xf numFmtId="0" fontId="15" fillId="0" borderId="1" xfId="0" applyFont="1" applyFill="1" applyBorder="1" applyAlignment="1">
      <alignment horizontal="left"/>
    </xf>
    <xf numFmtId="0" fontId="3" fillId="0" borderId="0" xfId="0" applyFont="1" applyAlignment="1"/>
    <xf numFmtId="164" fontId="0" fillId="0" borderId="0" xfId="1" applyFont="1" applyFill="1"/>
    <xf numFmtId="0" fontId="12" fillId="0" borderId="1" xfId="0" applyFont="1" applyFill="1" applyBorder="1" applyAlignment="1">
      <alignment horizontal="left"/>
    </xf>
    <xf numFmtId="0" fontId="7" fillId="0" borderId="1" xfId="0" applyFont="1" applyFill="1" applyBorder="1" applyAlignment="1">
      <alignment horizontal="left" wrapText="1"/>
    </xf>
    <xf numFmtId="0" fontId="12" fillId="0" borderId="1" xfId="0" applyFont="1" applyFill="1" applyBorder="1" applyAlignment="1">
      <alignment horizontal="left" wrapText="1"/>
    </xf>
    <xf numFmtId="0" fontId="5" fillId="0" borderId="1" xfId="0" applyFont="1" applyFill="1" applyBorder="1" applyAlignment="1">
      <alignment horizontal="left"/>
    </xf>
    <xf numFmtId="0" fontId="16" fillId="0" borderId="0" xfId="0" applyFont="1" applyFill="1"/>
    <xf numFmtId="165" fontId="16" fillId="0" borderId="0" xfId="0" applyNumberFormat="1" applyFont="1" applyFill="1"/>
    <xf numFmtId="164" fontId="5" fillId="0" borderId="1" xfId="1" applyFont="1" applyFill="1" applyBorder="1" applyAlignment="1">
      <alignment horizontal="left"/>
    </xf>
    <xf numFmtId="165" fontId="17" fillId="0" borderId="1" xfId="1" applyNumberFormat="1" applyFont="1" applyFill="1" applyBorder="1" applyAlignment="1">
      <alignment horizontal="left"/>
    </xf>
    <xf numFmtId="0" fontId="7" fillId="0" borderId="1" xfId="0" applyFont="1" applyBorder="1" applyAlignment="1">
      <alignment horizontal="left" wrapText="1"/>
    </xf>
    <xf numFmtId="0" fontId="12" fillId="0" borderId="1" xfId="0" applyFont="1" applyBorder="1" applyAlignment="1">
      <alignment horizontal="left" wrapText="1"/>
    </xf>
    <xf numFmtId="10" fontId="3" fillId="0" borderId="1" xfId="0" applyNumberFormat="1" applyFont="1" applyFill="1" applyBorder="1" applyAlignment="1">
      <alignment horizontal="right" vertical="center"/>
    </xf>
    <xf numFmtId="10" fontId="7" fillId="0" borderId="1" xfId="0" applyNumberFormat="1" applyFont="1" applyFill="1" applyBorder="1" applyAlignment="1">
      <alignment horizontal="right" vertical="center"/>
    </xf>
    <xf numFmtId="0" fontId="7" fillId="0" borderId="1" xfId="0" applyFont="1" applyFill="1" applyBorder="1" applyAlignment="1">
      <alignment horizontal="left" vertical="center"/>
    </xf>
    <xf numFmtId="0" fontId="12" fillId="0" borderId="1" xfId="0" applyFont="1" applyFill="1" applyBorder="1" applyAlignment="1">
      <alignment horizontal="left" vertical="center"/>
    </xf>
    <xf numFmtId="164" fontId="3" fillId="0" borderId="1" xfId="1" applyFont="1" applyFill="1" applyBorder="1" applyAlignment="1">
      <alignment horizontal="left" vertical="center"/>
    </xf>
    <xf numFmtId="164" fontId="7" fillId="0" borderId="1" xfId="1" applyFont="1" applyFill="1" applyBorder="1" applyAlignment="1">
      <alignment horizontal="left" vertical="center"/>
    </xf>
    <xf numFmtId="165" fontId="3" fillId="0" borderId="1" xfId="1" applyNumberFormat="1" applyFont="1" applyFill="1" applyBorder="1" applyAlignment="1">
      <alignment horizontal="left" vertical="center"/>
    </xf>
    <xf numFmtId="0" fontId="12" fillId="0" borderId="1" xfId="0" applyFont="1" applyFill="1" applyBorder="1" applyAlignment="1">
      <alignment horizontal="left"/>
    </xf>
    <xf numFmtId="0" fontId="12" fillId="0" borderId="1" xfId="0" applyFont="1" applyFill="1" applyBorder="1" applyAlignment="1">
      <alignment horizontal="left"/>
    </xf>
    <xf numFmtId="0" fontId="12" fillId="0" borderId="1" xfId="0" applyFont="1" applyFill="1" applyBorder="1" applyAlignment="1">
      <alignment horizontal="left"/>
    </xf>
    <xf numFmtId="10" fontId="7" fillId="0" borderId="1" xfId="2" applyNumberFormat="1" applyFont="1" applyFill="1" applyBorder="1" applyAlignment="1">
      <alignment horizontal="right"/>
    </xf>
    <xf numFmtId="0" fontId="5" fillId="0" borderId="0" xfId="3" applyFont="1" applyFill="1" applyAlignment="1">
      <alignment horizontal="left" vertical="center"/>
    </xf>
    <xf numFmtId="0" fontId="5" fillId="0" borderId="0" xfId="3" applyFont="1" applyFill="1" applyAlignment="1">
      <alignment horizontal="left" vertical="center" wrapText="1"/>
    </xf>
    <xf numFmtId="0" fontId="3" fillId="0" borderId="0" xfId="3" applyFont="1" applyFill="1" applyAlignment="1">
      <alignment horizontal="left" vertical="center" indent="4"/>
    </xf>
    <xf numFmtId="0" fontId="3" fillId="0" borderId="0" xfId="3" applyFont="1" applyFill="1" applyAlignment="1">
      <alignment horizontal="left" vertical="center" wrapText="1"/>
    </xf>
    <xf numFmtId="0" fontId="3" fillId="0" borderId="0" xfId="0" applyFont="1" applyFill="1" applyAlignment="1">
      <alignment vertical="center"/>
    </xf>
    <xf numFmtId="0" fontId="5" fillId="0" borderId="0" xfId="3" applyNumberFormat="1" applyFont="1" applyFill="1" applyBorder="1" applyAlignment="1" applyProtection="1">
      <alignment horizontal="left" vertical="center" wrapText="1"/>
    </xf>
    <xf numFmtId="0" fontId="3" fillId="0" borderId="0" xfId="3" applyFont="1" applyFill="1" applyAlignment="1">
      <alignment horizontal="left" vertical="center"/>
    </xf>
    <xf numFmtId="0" fontId="10" fillId="0" borderId="0" xfId="0" applyFont="1" applyAlignment="1">
      <alignment horizontal="center" vertical="justify"/>
    </xf>
    <xf numFmtId="0" fontId="9" fillId="0" borderId="0" xfId="0" applyFont="1" applyAlignment="1">
      <alignment horizontal="center" vertical="justify"/>
    </xf>
    <xf numFmtId="0" fontId="2" fillId="0" borderId="0" xfId="0" applyFont="1" applyAlignment="1">
      <alignment horizontal="center" vertical="justify"/>
    </xf>
    <xf numFmtId="0" fontId="3" fillId="0" borderId="0" xfId="0" applyFont="1" applyAlignment="1">
      <alignment horizontal="left"/>
    </xf>
    <xf numFmtId="0" fontId="12" fillId="0" borderId="1" xfId="0" applyFont="1" applyFill="1" applyBorder="1" applyAlignment="1">
      <alignment horizontal="left"/>
    </xf>
    <xf numFmtId="0" fontId="3" fillId="0" borderId="0" xfId="3" applyFont="1" applyFill="1" applyAlignment="1">
      <alignment horizontal="left" vertical="center" wrapText="1"/>
    </xf>
    <xf numFmtId="0" fontId="11" fillId="2" borderId="1" xfId="0" applyFont="1" applyFill="1" applyBorder="1" applyAlignment="1">
      <alignment horizontal="center" vertical="justify"/>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5"/>
  <sheetViews>
    <sheetView workbookViewId="0">
      <selection activeCell="D6" sqref="D6"/>
    </sheetView>
  </sheetViews>
  <sheetFormatPr defaultRowHeight="12.75" x14ac:dyDescent="0.2"/>
  <cols>
    <col min="1" max="1" width="32.85546875" customWidth="1"/>
    <col min="2" max="2" width="33.85546875" customWidth="1"/>
    <col min="3" max="3" width="27.7109375" customWidth="1"/>
    <col min="4" max="4" width="37" customWidth="1"/>
  </cols>
  <sheetData>
    <row r="1" spans="1:4" ht="15" customHeight="1" x14ac:dyDescent="0.2">
      <c r="A1" s="62" t="s">
        <v>0</v>
      </c>
      <c r="B1" s="62"/>
      <c r="C1" s="62"/>
      <c r="D1" s="62"/>
    </row>
    <row r="2" spans="1:4" ht="9" customHeight="1" x14ac:dyDescent="0.2">
      <c r="A2" s="62"/>
      <c r="B2" s="62"/>
      <c r="C2" s="62"/>
      <c r="D2" s="62"/>
    </row>
    <row r="3" spans="1:4" ht="15" customHeight="1" x14ac:dyDescent="0.25">
      <c r="A3" s="1" t="s">
        <v>1</v>
      </c>
      <c r="B3" s="1" t="s">
        <v>1</v>
      </c>
      <c r="C3" s="2" t="s">
        <v>2</v>
      </c>
      <c r="D3" s="1" t="s">
        <v>333</v>
      </c>
    </row>
    <row r="4" spans="1:4" ht="15" customHeight="1" x14ac:dyDescent="0.25">
      <c r="A4" s="1" t="s">
        <v>1</v>
      </c>
      <c r="B4" s="1" t="s">
        <v>1</v>
      </c>
      <c r="C4" s="2"/>
      <c r="D4" s="1">
        <v>12</v>
      </c>
    </row>
    <row r="5" spans="1:4" ht="15" customHeight="1" x14ac:dyDescent="0.25">
      <c r="A5" s="1" t="s">
        <v>1</v>
      </c>
      <c r="B5" s="1" t="s">
        <v>1</v>
      </c>
      <c r="C5" s="2" t="s">
        <v>3</v>
      </c>
      <c r="D5" s="1">
        <v>2025</v>
      </c>
    </row>
    <row r="6" spans="1:4" ht="15" customHeight="1" x14ac:dyDescent="0.25">
      <c r="A6" s="1" t="s">
        <v>1</v>
      </c>
      <c r="B6" s="1" t="s">
        <v>1</v>
      </c>
      <c r="C6" s="1" t="s">
        <v>1</v>
      </c>
      <c r="D6" s="1" t="s">
        <v>1</v>
      </c>
    </row>
    <row r="7" spans="1:4" ht="15" customHeight="1" x14ac:dyDescent="0.25">
      <c r="A7" s="30" t="s">
        <v>334</v>
      </c>
      <c r="B7" s="30"/>
      <c r="C7" s="1"/>
      <c r="D7" s="1" t="s">
        <v>1</v>
      </c>
    </row>
    <row r="8" spans="1:4" ht="15" customHeight="1" x14ac:dyDescent="0.25">
      <c r="A8" s="30" t="s">
        <v>335</v>
      </c>
      <c r="B8" s="30"/>
      <c r="C8" s="1"/>
      <c r="D8" s="1" t="s">
        <v>1</v>
      </c>
    </row>
    <row r="9" spans="1:4" ht="15" customHeight="1" x14ac:dyDescent="0.25">
      <c r="A9" s="63" t="s">
        <v>338</v>
      </c>
      <c r="B9" s="63"/>
      <c r="C9" s="1"/>
      <c r="D9" s="1" t="s">
        <v>1</v>
      </c>
    </row>
    <row r="10" spans="1:4" ht="15" customHeight="1" x14ac:dyDescent="0.25">
      <c r="A10" s="63" t="s">
        <v>350</v>
      </c>
      <c r="B10" s="63"/>
      <c r="C10" s="1"/>
      <c r="D10" s="1" t="s">
        <v>1</v>
      </c>
    </row>
    <row r="11" spans="1:4" ht="15" customHeight="1" x14ac:dyDescent="0.25">
      <c r="A11" s="1" t="s">
        <v>1</v>
      </c>
      <c r="B11" s="1" t="s">
        <v>1</v>
      </c>
      <c r="C11" s="1" t="s">
        <v>1</v>
      </c>
      <c r="D11" s="1" t="s">
        <v>1</v>
      </c>
    </row>
    <row r="12" spans="1:4" ht="15" customHeight="1" x14ac:dyDescent="0.25">
      <c r="A12" s="1" t="s">
        <v>1</v>
      </c>
      <c r="B12" s="1" t="s">
        <v>1</v>
      </c>
      <c r="C12" s="1" t="s">
        <v>1</v>
      </c>
      <c r="D12" s="1" t="s">
        <v>4</v>
      </c>
    </row>
    <row r="13" spans="1:4" ht="15" customHeight="1" x14ac:dyDescent="0.25">
      <c r="A13" s="1" t="s">
        <v>1</v>
      </c>
      <c r="B13" s="3" t="s">
        <v>5</v>
      </c>
      <c r="C13" s="3" t="s">
        <v>6</v>
      </c>
      <c r="D13" s="3" t="s">
        <v>7</v>
      </c>
    </row>
    <row r="14" spans="1:4" ht="15" customHeight="1" x14ac:dyDescent="0.25">
      <c r="A14" s="1" t="s">
        <v>1</v>
      </c>
      <c r="B14" s="4" t="s">
        <v>8</v>
      </c>
      <c r="C14" s="5" t="s">
        <v>9</v>
      </c>
      <c r="D14" s="5" t="s">
        <v>10</v>
      </c>
    </row>
    <row r="15" spans="1:4" ht="15" customHeight="1" x14ac:dyDescent="0.25">
      <c r="A15" s="1" t="s">
        <v>1</v>
      </c>
      <c r="B15" s="4" t="s">
        <v>11</v>
      </c>
      <c r="C15" s="5" t="s">
        <v>12</v>
      </c>
      <c r="D15" s="5" t="s">
        <v>13</v>
      </c>
    </row>
    <row r="16" spans="1:4" ht="15" customHeight="1" x14ac:dyDescent="0.25">
      <c r="A16" s="1" t="s">
        <v>1</v>
      </c>
      <c r="B16" s="4" t="s">
        <v>14</v>
      </c>
      <c r="C16" s="5" t="s">
        <v>15</v>
      </c>
      <c r="D16" s="5" t="s">
        <v>16</v>
      </c>
    </row>
    <row r="17" spans="1:4" ht="15" customHeight="1" x14ac:dyDescent="0.25">
      <c r="A17" s="1" t="s">
        <v>1</v>
      </c>
      <c r="B17" s="4" t="s">
        <v>17</v>
      </c>
      <c r="C17" s="5" t="s">
        <v>18</v>
      </c>
      <c r="D17" s="5" t="s">
        <v>19</v>
      </c>
    </row>
    <row r="18" spans="1:4" ht="15" customHeight="1" x14ac:dyDescent="0.25">
      <c r="A18" s="1" t="s">
        <v>1</v>
      </c>
      <c r="B18" s="4" t="s">
        <v>20</v>
      </c>
      <c r="C18" s="5" t="s">
        <v>21</v>
      </c>
      <c r="D18" s="5" t="s">
        <v>22</v>
      </c>
    </row>
    <row r="19" spans="1:4" ht="15" customHeight="1" x14ac:dyDescent="0.25">
      <c r="A19" s="1"/>
      <c r="B19" s="4" t="s">
        <v>23</v>
      </c>
      <c r="C19" s="5" t="s">
        <v>24</v>
      </c>
      <c r="D19" s="5" t="s">
        <v>25</v>
      </c>
    </row>
    <row r="20" spans="1:4" ht="15" customHeight="1" x14ac:dyDescent="0.25">
      <c r="A20" s="1"/>
      <c r="B20" s="4" t="s">
        <v>26</v>
      </c>
      <c r="C20" s="5" t="s">
        <v>27</v>
      </c>
      <c r="D20" s="5" t="s">
        <v>28</v>
      </c>
    </row>
    <row r="21" spans="1:4" ht="15" customHeight="1" x14ac:dyDescent="0.25">
      <c r="A21" s="1"/>
      <c r="B21" s="4" t="s">
        <v>29</v>
      </c>
      <c r="C21" s="5" t="s">
        <v>30</v>
      </c>
      <c r="D21" s="5" t="s">
        <v>31</v>
      </c>
    </row>
    <row r="22" spans="1:4" ht="15" customHeight="1" x14ac:dyDescent="0.25">
      <c r="A22" s="1"/>
      <c r="B22" s="4" t="s">
        <v>32</v>
      </c>
      <c r="C22" s="5" t="s">
        <v>33</v>
      </c>
      <c r="D22" s="5" t="s">
        <v>34</v>
      </c>
    </row>
    <row r="23" spans="1:4" ht="15" customHeight="1" x14ac:dyDescent="0.25">
      <c r="A23" s="1"/>
      <c r="B23" s="4" t="s">
        <v>35</v>
      </c>
      <c r="C23" s="5" t="s">
        <v>36</v>
      </c>
      <c r="D23" s="5" t="s">
        <v>37</v>
      </c>
    </row>
    <row r="24" spans="1:4" ht="15" customHeight="1" x14ac:dyDescent="0.25">
      <c r="A24" s="1"/>
      <c r="B24" s="4" t="s">
        <v>38</v>
      </c>
      <c r="C24" s="5" t="s">
        <v>39</v>
      </c>
      <c r="D24" s="5" t="s">
        <v>40</v>
      </c>
    </row>
    <row r="25" spans="1:4" ht="15" customHeight="1" x14ac:dyDescent="0.25">
      <c r="A25" s="1"/>
      <c r="B25" s="4" t="s">
        <v>41</v>
      </c>
      <c r="C25" s="5" t="s">
        <v>42</v>
      </c>
      <c r="D25" s="5" t="s">
        <v>43</v>
      </c>
    </row>
    <row r="26" spans="1:4" ht="15" customHeight="1" x14ac:dyDescent="0.25">
      <c r="A26" s="1"/>
      <c r="B26" s="4" t="s">
        <v>44</v>
      </c>
      <c r="C26" s="5" t="s">
        <v>45</v>
      </c>
      <c r="D26" s="5" t="s">
        <v>46</v>
      </c>
    </row>
    <row r="27" spans="1:4" ht="15" customHeight="1" x14ac:dyDescent="0.25">
      <c r="A27" s="1" t="s">
        <v>1</v>
      </c>
      <c r="B27" s="6" t="s">
        <v>47</v>
      </c>
      <c r="C27" s="1" t="s">
        <v>48</v>
      </c>
      <c r="D27" s="1" t="s">
        <v>1</v>
      </c>
    </row>
    <row r="28" spans="1:4" ht="15" customHeight="1" x14ac:dyDescent="0.25">
      <c r="A28" s="1" t="s">
        <v>1</v>
      </c>
      <c r="B28" s="1" t="s">
        <v>1</v>
      </c>
      <c r="C28" s="1" t="s">
        <v>49</v>
      </c>
      <c r="D28" s="1"/>
    </row>
    <row r="29" spans="1:4" ht="15" customHeight="1" x14ac:dyDescent="0.25">
      <c r="A29" s="1" t="s">
        <v>1</v>
      </c>
      <c r="B29" s="1" t="s">
        <v>1</v>
      </c>
      <c r="C29" s="1" t="s">
        <v>50</v>
      </c>
      <c r="D29" s="1" t="s">
        <v>1</v>
      </c>
    </row>
    <row r="30" spans="1:4" ht="15" customHeight="1" x14ac:dyDescent="0.25">
      <c r="A30" s="1" t="s">
        <v>1</v>
      </c>
      <c r="B30" s="1" t="s">
        <v>1</v>
      </c>
      <c r="C30" s="1" t="s">
        <v>1</v>
      </c>
      <c r="D30" s="1" t="s">
        <v>1</v>
      </c>
    </row>
    <row r="31" spans="1:4" ht="15" customHeight="1" x14ac:dyDescent="0.25">
      <c r="A31" s="1" t="s">
        <v>1</v>
      </c>
      <c r="B31" s="1" t="s">
        <v>1</v>
      </c>
      <c r="C31" s="1" t="s">
        <v>1</v>
      </c>
      <c r="D31" s="1" t="s">
        <v>1</v>
      </c>
    </row>
    <row r="32" spans="1:4" ht="15" customHeight="1" x14ac:dyDescent="0.25">
      <c r="A32" s="1" t="s">
        <v>1</v>
      </c>
      <c r="B32" s="1" t="s">
        <v>1</v>
      </c>
      <c r="C32" s="1" t="s">
        <v>1</v>
      </c>
      <c r="D32" s="1" t="s">
        <v>1</v>
      </c>
    </row>
    <row r="33" spans="1:4" ht="32.25" customHeight="1" x14ac:dyDescent="0.2">
      <c r="A33" s="61" t="s">
        <v>51</v>
      </c>
      <c r="B33" s="61"/>
      <c r="C33" s="61" t="s">
        <v>52</v>
      </c>
      <c r="D33" s="61"/>
    </row>
    <row r="34" spans="1:4" ht="15" customHeight="1" x14ac:dyDescent="0.2">
      <c r="A34" s="60" t="s">
        <v>53</v>
      </c>
      <c r="B34" s="60"/>
      <c r="C34" s="60" t="s">
        <v>53</v>
      </c>
      <c r="D34" s="60"/>
    </row>
    <row r="35" spans="1:4" ht="15" customHeight="1" x14ac:dyDescent="0.25">
      <c r="A35" s="1" t="s">
        <v>1</v>
      </c>
      <c r="B35" s="1" t="s">
        <v>1</v>
      </c>
      <c r="C35" s="1" t="s">
        <v>1</v>
      </c>
      <c r="D35" s="1" t="s">
        <v>1</v>
      </c>
    </row>
  </sheetData>
  <mergeCells count="7">
    <mergeCell ref="A34:B34"/>
    <mergeCell ref="C33:D33"/>
    <mergeCell ref="C34:D34"/>
    <mergeCell ref="A1:D2"/>
    <mergeCell ref="A9:B9"/>
    <mergeCell ref="A10:B10"/>
    <mergeCell ref="A33:B33"/>
  </mergeCells>
  <pageMargins left="0.75" right="0.75" top="1" bottom="1" header="0.5" footer="0.5"/>
  <pageSetup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2.75" x14ac:dyDescent="0.2"/>
  <cols>
    <col min="1" max="1" width="6.85546875" customWidth="1"/>
    <col min="2" max="2" width="40.5703125" customWidth="1"/>
    <col min="3" max="6" width="13.85546875" customWidth="1"/>
    <col min="7" max="7" width="14.7109375" customWidth="1"/>
  </cols>
  <sheetData>
    <row r="1" spans="1:7" ht="15" customHeight="1" x14ac:dyDescent="0.2">
      <c r="A1" s="66" t="s">
        <v>5</v>
      </c>
      <c r="B1" s="66" t="s">
        <v>117</v>
      </c>
      <c r="C1" s="66" t="s">
        <v>233</v>
      </c>
      <c r="D1" s="66"/>
      <c r="E1" s="66" t="s">
        <v>234</v>
      </c>
      <c r="F1" s="66"/>
      <c r="G1" s="66" t="s">
        <v>314</v>
      </c>
    </row>
    <row r="2" spans="1:7" ht="15" customHeight="1" x14ac:dyDescent="0.2">
      <c r="A2" s="66"/>
      <c r="B2" s="66"/>
      <c r="C2" s="7" t="s">
        <v>305</v>
      </c>
      <c r="D2" s="7" t="s">
        <v>311</v>
      </c>
      <c r="E2" s="7" t="s">
        <v>305</v>
      </c>
      <c r="F2" s="7" t="s">
        <v>311</v>
      </c>
      <c r="G2" s="66"/>
    </row>
    <row r="3" spans="1:7" ht="15" customHeight="1" x14ac:dyDescent="0.25">
      <c r="A3" s="8" t="s">
        <v>58</v>
      </c>
      <c r="B3" s="8" t="s">
        <v>315</v>
      </c>
      <c r="C3" s="8" t="s">
        <v>1</v>
      </c>
      <c r="D3" s="8" t="s">
        <v>1</v>
      </c>
      <c r="E3" s="8" t="s">
        <v>1</v>
      </c>
      <c r="F3" s="8" t="s">
        <v>1</v>
      </c>
      <c r="G3" s="8" t="s">
        <v>1</v>
      </c>
    </row>
    <row r="4" spans="1:7" ht="15" customHeight="1" x14ac:dyDescent="0.25">
      <c r="A4" s="5" t="s">
        <v>1</v>
      </c>
      <c r="B4" s="5" t="s">
        <v>76</v>
      </c>
      <c r="C4" s="5" t="s">
        <v>1</v>
      </c>
      <c r="D4" s="5" t="s">
        <v>1</v>
      </c>
      <c r="E4" s="5" t="s">
        <v>1</v>
      </c>
      <c r="F4" s="5" t="s">
        <v>1</v>
      </c>
      <c r="G4" s="5" t="s">
        <v>1</v>
      </c>
    </row>
    <row r="5" spans="1:7" ht="15" customHeight="1" x14ac:dyDescent="0.25">
      <c r="A5" s="5" t="s">
        <v>1</v>
      </c>
      <c r="B5" s="5" t="s">
        <v>79</v>
      </c>
      <c r="C5" s="5" t="s">
        <v>1</v>
      </c>
      <c r="D5" s="5" t="s">
        <v>1</v>
      </c>
      <c r="E5" s="5" t="s">
        <v>1</v>
      </c>
      <c r="F5" s="5" t="s">
        <v>1</v>
      </c>
      <c r="G5" s="5" t="s">
        <v>1</v>
      </c>
    </row>
    <row r="6" spans="1:7" ht="15" customHeight="1" x14ac:dyDescent="0.25">
      <c r="A6" s="5" t="s">
        <v>1</v>
      </c>
      <c r="B6" s="5" t="s">
        <v>316</v>
      </c>
      <c r="C6" s="5" t="s">
        <v>1</v>
      </c>
      <c r="D6" s="5" t="s">
        <v>1</v>
      </c>
      <c r="E6" s="5" t="s">
        <v>1</v>
      </c>
      <c r="F6" s="5" t="s">
        <v>1</v>
      </c>
      <c r="G6" s="5" t="s">
        <v>1</v>
      </c>
    </row>
    <row r="7" spans="1:7" ht="15" customHeight="1" x14ac:dyDescent="0.25">
      <c r="A7" s="5" t="s">
        <v>66</v>
      </c>
      <c r="B7" s="5" t="s">
        <v>66</v>
      </c>
      <c r="C7" s="5" t="s">
        <v>66</v>
      </c>
      <c r="D7" s="5" t="s">
        <v>66</v>
      </c>
      <c r="E7" s="5" t="s">
        <v>66</v>
      </c>
      <c r="F7" s="5" t="s">
        <v>66</v>
      </c>
      <c r="G7" s="5" t="s">
        <v>66</v>
      </c>
    </row>
    <row r="8" spans="1:7" ht="15" customHeight="1" x14ac:dyDescent="0.25">
      <c r="A8" s="8" t="s">
        <v>96</v>
      </c>
      <c r="B8" s="8" t="s">
        <v>317</v>
      </c>
      <c r="C8" s="8" t="s">
        <v>1</v>
      </c>
      <c r="D8" s="8" t="s">
        <v>1</v>
      </c>
      <c r="E8" s="8" t="s">
        <v>1</v>
      </c>
      <c r="F8" s="8" t="s">
        <v>1</v>
      </c>
      <c r="G8" s="8" t="s">
        <v>1</v>
      </c>
    </row>
    <row r="9" spans="1:7" ht="15" customHeight="1" x14ac:dyDescent="0.25">
      <c r="A9" s="5" t="s">
        <v>1</v>
      </c>
      <c r="B9" s="5" t="s">
        <v>318</v>
      </c>
      <c r="C9" s="5" t="s">
        <v>1</v>
      </c>
      <c r="D9" s="5" t="s">
        <v>1</v>
      </c>
      <c r="E9" s="5" t="s">
        <v>1</v>
      </c>
      <c r="F9" s="5" t="s">
        <v>1</v>
      </c>
      <c r="G9" s="5" t="s">
        <v>1</v>
      </c>
    </row>
    <row r="10" spans="1:7" ht="15" customHeight="1" x14ac:dyDescent="0.25">
      <c r="A10" s="5" t="s">
        <v>66</v>
      </c>
      <c r="B10" s="5" t="s">
        <v>66</v>
      </c>
      <c r="C10" s="5" t="s">
        <v>66</v>
      </c>
      <c r="D10" s="5" t="s">
        <v>66</v>
      </c>
      <c r="E10" s="5" t="s">
        <v>66</v>
      </c>
      <c r="F10" s="5" t="s">
        <v>66</v>
      </c>
      <c r="G10" s="5" t="s">
        <v>66</v>
      </c>
    </row>
    <row r="11" spans="1:7" ht="15" customHeight="1" x14ac:dyDescent="0.25">
      <c r="A11" s="5" t="s">
        <v>1</v>
      </c>
      <c r="B11" s="5" t="s">
        <v>319</v>
      </c>
      <c r="C11" s="5" t="s">
        <v>1</v>
      </c>
      <c r="D11" s="5" t="s">
        <v>1</v>
      </c>
      <c r="E11" s="5" t="s">
        <v>1</v>
      </c>
      <c r="F11" s="5" t="s">
        <v>1</v>
      </c>
      <c r="G11" s="5" t="s">
        <v>1</v>
      </c>
    </row>
    <row r="12" spans="1:7" ht="15" customHeight="1" x14ac:dyDescent="0.25">
      <c r="A12" s="5" t="s">
        <v>66</v>
      </c>
      <c r="B12" s="5" t="s">
        <v>66</v>
      </c>
      <c r="C12" s="5" t="s">
        <v>66</v>
      </c>
      <c r="D12" s="5" t="s">
        <v>66</v>
      </c>
      <c r="E12" s="5" t="s">
        <v>66</v>
      </c>
      <c r="F12" s="5" t="s">
        <v>66</v>
      </c>
      <c r="G12" s="5" t="s">
        <v>66</v>
      </c>
    </row>
    <row r="13" spans="1:7" ht="15" customHeight="1" x14ac:dyDescent="0.25">
      <c r="A13" s="8" t="s">
        <v>144</v>
      </c>
      <c r="B13" s="8" t="s">
        <v>320</v>
      </c>
      <c r="C13" s="8" t="s">
        <v>1</v>
      </c>
      <c r="D13" s="8" t="s">
        <v>1</v>
      </c>
      <c r="E13" s="8" t="s">
        <v>1</v>
      </c>
      <c r="F13" s="8" t="s">
        <v>1</v>
      </c>
      <c r="G13" s="8" t="s">
        <v>1</v>
      </c>
    </row>
    <row r="14" spans="1:7" ht="15" customHeight="1" x14ac:dyDescent="0.25">
      <c r="A14" s="8" t="s">
        <v>147</v>
      </c>
      <c r="B14" s="8" t="s">
        <v>321</v>
      </c>
      <c r="C14" s="8" t="s">
        <v>1</v>
      </c>
      <c r="D14" s="8" t="s">
        <v>1</v>
      </c>
      <c r="E14" s="8" t="s">
        <v>1</v>
      </c>
      <c r="F14" s="8" t="s">
        <v>1</v>
      </c>
      <c r="G14" s="8" t="s">
        <v>1</v>
      </c>
    </row>
    <row r="15" spans="1:7" ht="15" customHeight="1" x14ac:dyDescent="0.25">
      <c r="A15" s="5" t="s">
        <v>1</v>
      </c>
      <c r="B15" s="5" t="s">
        <v>322</v>
      </c>
      <c r="C15" s="5" t="s">
        <v>1</v>
      </c>
      <c r="D15" s="5" t="s">
        <v>1</v>
      </c>
      <c r="E15" s="5" t="s">
        <v>1</v>
      </c>
      <c r="F15" s="5" t="s">
        <v>1</v>
      </c>
      <c r="G15" s="5" t="s">
        <v>1</v>
      </c>
    </row>
    <row r="16" spans="1:7" ht="15" customHeight="1" x14ac:dyDescent="0.25">
      <c r="A16" s="5" t="s">
        <v>1</v>
      </c>
      <c r="B16" s="5" t="s">
        <v>152</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2.75" x14ac:dyDescent="0.2"/>
  <cols>
    <col min="1" max="1" width="6.85546875" customWidth="1"/>
    <col min="2" max="2" width="25.140625" customWidth="1"/>
    <col min="3" max="3" width="12.5703125" customWidth="1"/>
    <col min="4" max="4" width="13" customWidth="1"/>
    <col min="5" max="5" width="14" customWidth="1"/>
    <col min="6" max="7" width="12.7109375" customWidth="1"/>
    <col min="8" max="8" width="15" customWidth="1"/>
  </cols>
  <sheetData>
    <row r="1" spans="1:8" ht="15" customHeight="1" x14ac:dyDescent="0.2">
      <c r="A1" s="66" t="s">
        <v>5</v>
      </c>
      <c r="B1" s="66" t="s">
        <v>323</v>
      </c>
      <c r="C1" s="66" t="s">
        <v>178</v>
      </c>
      <c r="D1" s="66" t="s">
        <v>179</v>
      </c>
      <c r="E1" s="66"/>
      <c r="F1" s="66" t="s">
        <v>180</v>
      </c>
      <c r="G1" s="66"/>
      <c r="H1" s="66" t="s">
        <v>324</v>
      </c>
    </row>
    <row r="2" spans="1:8" ht="15" customHeight="1" x14ac:dyDescent="0.2">
      <c r="A2" s="66"/>
      <c r="B2" s="66"/>
      <c r="C2" s="66"/>
      <c r="D2" s="7" t="s">
        <v>305</v>
      </c>
      <c r="E2" s="7" t="s">
        <v>311</v>
      </c>
      <c r="F2" s="7" t="s">
        <v>305</v>
      </c>
      <c r="G2" s="7" t="s">
        <v>311</v>
      </c>
      <c r="H2" s="66"/>
    </row>
    <row r="3" spans="1:8" ht="15" customHeight="1" x14ac:dyDescent="0.25">
      <c r="A3" s="8" t="s">
        <v>58</v>
      </c>
      <c r="B3" s="8" t="s">
        <v>325</v>
      </c>
      <c r="C3" s="8" t="s">
        <v>1</v>
      </c>
      <c r="D3" s="8" t="s">
        <v>1</v>
      </c>
      <c r="E3" s="8" t="s">
        <v>1</v>
      </c>
      <c r="F3" s="8" t="s">
        <v>1</v>
      </c>
      <c r="G3" s="8" t="s">
        <v>1</v>
      </c>
      <c r="H3" s="8" t="s">
        <v>1</v>
      </c>
    </row>
    <row r="4" spans="1:8" ht="15" customHeight="1" x14ac:dyDescent="0.25">
      <c r="A4" s="5" t="s">
        <v>66</v>
      </c>
      <c r="B4" s="5" t="s">
        <v>66</v>
      </c>
      <c r="C4" s="5" t="s">
        <v>66</v>
      </c>
      <c r="D4" s="5" t="s">
        <v>66</v>
      </c>
      <c r="E4" s="5" t="s">
        <v>66</v>
      </c>
      <c r="F4" s="5" t="s">
        <v>66</v>
      </c>
      <c r="G4" s="5" t="s">
        <v>66</v>
      </c>
      <c r="H4" s="5" t="s">
        <v>66</v>
      </c>
    </row>
    <row r="5" spans="1:8" ht="15" customHeight="1" x14ac:dyDescent="0.25">
      <c r="A5" s="5" t="s">
        <v>1</v>
      </c>
      <c r="B5" s="5" t="s">
        <v>183</v>
      </c>
      <c r="C5" s="5" t="s">
        <v>1</v>
      </c>
      <c r="D5" s="5" t="s">
        <v>1</v>
      </c>
      <c r="E5" s="5" t="s">
        <v>1</v>
      </c>
      <c r="F5" s="5" t="s">
        <v>1</v>
      </c>
      <c r="G5" s="5" t="s">
        <v>1</v>
      </c>
      <c r="H5" s="5" t="s">
        <v>1</v>
      </c>
    </row>
    <row r="6" spans="1:8" ht="15" customHeight="1" x14ac:dyDescent="0.25">
      <c r="A6" s="8" t="s">
        <v>96</v>
      </c>
      <c r="B6" s="8" t="s">
        <v>326</v>
      </c>
      <c r="C6" s="8" t="s">
        <v>1</v>
      </c>
      <c r="D6" s="8" t="s">
        <v>1</v>
      </c>
      <c r="E6" s="8" t="s">
        <v>1</v>
      </c>
      <c r="F6" s="8" t="s">
        <v>1</v>
      </c>
      <c r="G6" s="8" t="s">
        <v>1</v>
      </c>
      <c r="H6" s="8" t="s">
        <v>1</v>
      </c>
    </row>
    <row r="7" spans="1:8" ht="15" customHeight="1" x14ac:dyDescent="0.25">
      <c r="A7" s="5" t="s">
        <v>66</v>
      </c>
      <c r="B7" s="5" t="s">
        <v>66</v>
      </c>
      <c r="C7" s="5" t="s">
        <v>66</v>
      </c>
      <c r="D7" s="5" t="s">
        <v>66</v>
      </c>
      <c r="E7" s="5" t="s">
        <v>66</v>
      </c>
      <c r="F7" s="5" t="s">
        <v>66</v>
      </c>
      <c r="G7" s="5" t="s">
        <v>66</v>
      </c>
      <c r="H7" s="5" t="s">
        <v>66</v>
      </c>
    </row>
    <row r="8" spans="1:8" ht="15" customHeight="1" x14ac:dyDescent="0.25">
      <c r="A8" s="5" t="s">
        <v>1</v>
      </c>
      <c r="B8" s="5" t="s">
        <v>183</v>
      </c>
      <c r="C8" s="5" t="s">
        <v>1</v>
      </c>
      <c r="D8" s="5" t="s">
        <v>1</v>
      </c>
      <c r="E8" s="5" t="s">
        <v>1</v>
      </c>
      <c r="F8" s="5" t="s">
        <v>1</v>
      </c>
      <c r="G8" s="5" t="s">
        <v>1</v>
      </c>
      <c r="H8" s="5" t="s">
        <v>1</v>
      </c>
    </row>
    <row r="9" spans="1:8" ht="15" customHeight="1" x14ac:dyDescent="0.25">
      <c r="A9" s="8" t="s">
        <v>144</v>
      </c>
      <c r="B9" s="8" t="s">
        <v>327</v>
      </c>
      <c r="C9" s="8" t="s">
        <v>1</v>
      </c>
      <c r="D9" s="8" t="s">
        <v>1</v>
      </c>
      <c r="E9" s="8" t="s">
        <v>1</v>
      </c>
      <c r="F9" s="8" t="s">
        <v>1</v>
      </c>
      <c r="G9" s="8" t="s">
        <v>1</v>
      </c>
      <c r="H9" s="8" t="s">
        <v>1</v>
      </c>
    </row>
    <row r="10" spans="1:8" ht="15" customHeight="1" x14ac:dyDescent="0.25">
      <c r="A10" s="5" t="s">
        <v>66</v>
      </c>
      <c r="B10" s="5" t="s">
        <v>66</v>
      </c>
      <c r="C10" s="5" t="s">
        <v>66</v>
      </c>
      <c r="D10" s="5" t="s">
        <v>66</v>
      </c>
      <c r="E10" s="5" t="s">
        <v>66</v>
      </c>
      <c r="F10" s="5" t="s">
        <v>66</v>
      </c>
      <c r="G10" s="5" t="s">
        <v>66</v>
      </c>
      <c r="H10" s="5" t="s">
        <v>66</v>
      </c>
    </row>
    <row r="11" spans="1:8" ht="15" customHeight="1" x14ac:dyDescent="0.25">
      <c r="A11" s="5" t="s">
        <v>1</v>
      </c>
      <c r="B11" s="5" t="s">
        <v>183</v>
      </c>
      <c r="C11" s="5" t="s">
        <v>1</v>
      </c>
      <c r="D11" s="5" t="s">
        <v>1</v>
      </c>
      <c r="E11" s="5" t="s">
        <v>1</v>
      </c>
      <c r="F11" s="5" t="s">
        <v>1</v>
      </c>
      <c r="G11" s="5" t="s">
        <v>1</v>
      </c>
      <c r="H11" s="5" t="s">
        <v>1</v>
      </c>
    </row>
    <row r="12" spans="1:8" ht="15" customHeight="1" x14ac:dyDescent="0.25">
      <c r="A12" s="8" t="s">
        <v>147</v>
      </c>
      <c r="B12" s="8" t="s">
        <v>328</v>
      </c>
      <c r="C12" s="8" t="s">
        <v>1</v>
      </c>
      <c r="D12" s="8" t="s">
        <v>1</v>
      </c>
      <c r="E12" s="8" t="s">
        <v>1</v>
      </c>
      <c r="F12" s="8" t="s">
        <v>1</v>
      </c>
      <c r="G12" s="8" t="s">
        <v>1</v>
      </c>
      <c r="H12" s="8" t="s">
        <v>1</v>
      </c>
    </row>
    <row r="13" spans="1:8" ht="15" customHeight="1" x14ac:dyDescent="0.25">
      <c r="A13" s="5" t="s">
        <v>66</v>
      </c>
      <c r="B13" s="5" t="s">
        <v>66</v>
      </c>
      <c r="C13" s="5" t="s">
        <v>66</v>
      </c>
      <c r="D13" s="5" t="s">
        <v>66</v>
      </c>
      <c r="E13" s="5" t="s">
        <v>66</v>
      </c>
      <c r="F13" s="5" t="s">
        <v>66</v>
      </c>
      <c r="G13" s="5" t="s">
        <v>66</v>
      </c>
      <c r="H13" s="5" t="s">
        <v>66</v>
      </c>
    </row>
    <row r="14" spans="1:8" ht="15" customHeight="1" x14ac:dyDescent="0.25">
      <c r="A14" s="5" t="s">
        <v>1</v>
      </c>
      <c r="B14" s="5" t="s">
        <v>183</v>
      </c>
      <c r="C14" s="5" t="s">
        <v>1</v>
      </c>
      <c r="D14" s="5" t="s">
        <v>1</v>
      </c>
      <c r="E14" s="5" t="s">
        <v>1</v>
      </c>
      <c r="F14" s="5" t="s">
        <v>1</v>
      </c>
      <c r="G14" s="5" t="s">
        <v>1</v>
      </c>
      <c r="H14" s="5" t="s">
        <v>1</v>
      </c>
    </row>
    <row r="15" spans="1:8" ht="15" customHeight="1" x14ac:dyDescent="0.25">
      <c r="A15" s="8" t="s">
        <v>154</v>
      </c>
      <c r="B15" s="8" t="s">
        <v>329</v>
      </c>
      <c r="C15" s="8" t="s">
        <v>1</v>
      </c>
      <c r="D15" s="8" t="s">
        <v>1</v>
      </c>
      <c r="E15" s="8" t="s">
        <v>1</v>
      </c>
      <c r="F15" s="8" t="s">
        <v>1</v>
      </c>
      <c r="G15" s="8" t="s">
        <v>1</v>
      </c>
      <c r="H15" s="8" t="s">
        <v>1</v>
      </c>
    </row>
    <row r="16" spans="1:8" ht="15" customHeight="1" x14ac:dyDescent="0.25">
      <c r="A16" s="5" t="s">
        <v>66</v>
      </c>
      <c r="B16" s="5" t="s">
        <v>66</v>
      </c>
      <c r="C16" s="5" t="s">
        <v>66</v>
      </c>
      <c r="D16" s="5" t="s">
        <v>66</v>
      </c>
      <c r="E16" s="5" t="s">
        <v>66</v>
      </c>
      <c r="F16" s="5" t="s">
        <v>66</v>
      </c>
      <c r="G16" s="5" t="s">
        <v>66</v>
      </c>
      <c r="H16" s="5" t="s">
        <v>66</v>
      </c>
    </row>
    <row r="17" spans="1:8" ht="15" customHeight="1" x14ac:dyDescent="0.25">
      <c r="A17" s="5" t="s">
        <v>1</v>
      </c>
      <c r="B17" s="5" t="s">
        <v>183</v>
      </c>
      <c r="C17" s="5" t="s">
        <v>1</v>
      </c>
      <c r="D17" s="5" t="s">
        <v>1</v>
      </c>
      <c r="E17" s="5" t="s">
        <v>1</v>
      </c>
      <c r="F17" s="5" t="s">
        <v>1</v>
      </c>
      <c r="G17" s="5" t="s">
        <v>1</v>
      </c>
      <c r="H17" s="5" t="s">
        <v>1</v>
      </c>
    </row>
    <row r="18" spans="1:8" ht="15" customHeight="1" x14ac:dyDescent="0.25">
      <c r="A18" s="8" t="s">
        <v>157</v>
      </c>
      <c r="B18" s="8" t="s">
        <v>330</v>
      </c>
      <c r="C18" s="8" t="s">
        <v>1</v>
      </c>
      <c r="D18" s="8" t="s">
        <v>1</v>
      </c>
      <c r="E18" s="8" t="s">
        <v>1</v>
      </c>
      <c r="F18" s="8" t="s">
        <v>1</v>
      </c>
      <c r="G18" s="8" t="s">
        <v>1</v>
      </c>
      <c r="H18" s="8" t="s">
        <v>1</v>
      </c>
    </row>
    <row r="19" spans="1:8" ht="15" customHeight="1" x14ac:dyDescent="0.25">
      <c r="A19" s="5" t="s">
        <v>66</v>
      </c>
      <c r="B19" s="5" t="s">
        <v>66</v>
      </c>
      <c r="C19" s="5" t="s">
        <v>66</v>
      </c>
      <c r="D19" s="5" t="s">
        <v>66</v>
      </c>
      <c r="E19" s="5" t="s">
        <v>66</v>
      </c>
      <c r="F19" s="5" t="s">
        <v>66</v>
      </c>
      <c r="G19" s="5" t="s">
        <v>66</v>
      </c>
      <c r="H19" s="5" t="s">
        <v>66</v>
      </c>
    </row>
    <row r="20" spans="1:8" ht="15" customHeight="1" x14ac:dyDescent="0.25">
      <c r="A20" s="5" t="s">
        <v>1</v>
      </c>
      <c r="B20" s="5" t="s">
        <v>183</v>
      </c>
      <c r="C20" s="5" t="s">
        <v>1</v>
      </c>
      <c r="D20" s="5" t="s">
        <v>1</v>
      </c>
      <c r="E20" s="5" t="s">
        <v>1</v>
      </c>
      <c r="F20" s="5" t="s">
        <v>1</v>
      </c>
      <c r="G20" s="5" t="s">
        <v>1</v>
      </c>
      <c r="H20" s="5" t="s">
        <v>1</v>
      </c>
    </row>
    <row r="21" spans="1:8" ht="15" customHeight="1" x14ac:dyDescent="0.25">
      <c r="A21" s="8" t="s">
        <v>160</v>
      </c>
      <c r="B21" s="8" t="s">
        <v>331</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I20" sqref="I20"/>
    </sheetView>
  </sheetViews>
  <sheetFormatPr defaultRowHeight="12.75" x14ac:dyDescent="0.2"/>
  <cols>
    <col min="1" max="1" width="6.85546875" customWidth="1"/>
    <col min="2" max="2" width="43" customWidth="1"/>
    <col min="3" max="3" width="41.42578125" customWidth="1"/>
  </cols>
  <sheetData>
    <row r="1" spans="1:3" ht="15" customHeight="1" x14ac:dyDescent="0.2">
      <c r="A1" s="7" t="s">
        <v>5</v>
      </c>
      <c r="B1" s="7" t="s">
        <v>332</v>
      </c>
      <c r="C1" s="7" t="s">
        <v>6</v>
      </c>
    </row>
    <row r="2" spans="1:3" ht="15" customHeight="1" x14ac:dyDescent="0.25">
      <c r="A2" s="5" t="s">
        <v>66</v>
      </c>
      <c r="B2" s="5" t="s">
        <v>66</v>
      </c>
      <c r="C2" s="5" t="s">
        <v>66</v>
      </c>
    </row>
    <row r="3" spans="1:3" ht="15" customHeight="1" x14ac:dyDescent="0.25">
      <c r="A3" s="5" t="s">
        <v>1</v>
      </c>
      <c r="B3" s="5" t="s">
        <v>1</v>
      </c>
      <c r="C3" s="5" t="s">
        <v>1</v>
      </c>
    </row>
  </sheetData>
  <pageMargins left="0.75" right="0.75" top="1" bottom="1" header="0.5" footer="0.5"/>
  <pageSetup orientation="portrait" horizontalDpi="300" verticalDpi="300"/>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74"/>
  <sheetViews>
    <sheetView workbookViewId="0"/>
  </sheetViews>
  <sheetFormatPr defaultRowHeight="12.75" x14ac:dyDescent="0.2"/>
  <sheetData>
    <row r="1" spans="1:1" x14ac:dyDescent="0.2">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 ','TargetCode':''}</v>
      </c>
    </row>
    <row r="2" spans="1:1" x14ac:dyDescent="0.2">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 ','TargetCode':''}</v>
      </c>
    </row>
    <row r="3" spans="1:1" x14ac:dyDescent="0.2">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 ','TargetCode':''}</v>
      </c>
    </row>
    <row r="4" spans="1:1" x14ac:dyDescent="0.2">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{'SheetId':'0e67e680-b807-4d33-99c0-7b78881f5ae3','UId':'9cbd5645-d1cc-4c66-9f84-d2f549c40baa','Col':4,'Row':3,'Format':'numberic','Value':'12979722046','TargetCode':''}</v>
      </c>
    </row>
    <row r="5" spans="1:1" x14ac:dyDescent="0.2">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{'SheetId':'0e67e680-b807-4d33-99c0-7b78881f5ae3','UId':'99e568e1-5c2c-4711-855d-7b59f3d1cab6','Col':5,'Row':3,'Format':'numberic','Value':'15518283644','TargetCode':''}</v>
      </c>
    </row>
    <row r="6" spans="1:1" x14ac:dyDescent="0.2">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{'SheetId':'0e67e680-b807-4d33-99c0-7b78881f5ae3','UId':'c69da7a3-02da-4c71-9ebc-1684c54f1afc','Col':6,'Row':3,'Format':'numberic','Value':'2.03020910447869','TargetCode':''}</v>
      </c>
    </row>
    <row r="7" spans="1:1" x14ac:dyDescent="0.2">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{'SheetId':'0e67e680-b807-4d33-99c0-7b78881f5ae3','UId':'8adc06ea-6b87-4c42-b656-c6dbc003e2fd','Col':4,'Row':4,'Format':'numberic','Value':'99722046','TargetCode':''}</v>
      </c>
    </row>
    <row r="8" spans="1:1" x14ac:dyDescent="0.2">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{'SheetId':'0e67e680-b807-4d33-99c0-7b78881f5ae3','UId':'6d8a8286-837d-4b56-8e74-bffdec60ea94','Col':5,'Row':4,'Format':'numberic','Value':'5318283644','TargetCode':''}</v>
      </c>
    </row>
    <row r="9" spans="1:1" x14ac:dyDescent="0.2">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{'SheetId':'0e67e680-b807-4d33-99c0-7b78881f5ae3','UId':'ffa81c56-9ecf-4052-9678-78afb3d3ebc8','Col':6,'Row':4,'Format':'numberic','Value':'0.0293879839900377','TargetCode':''}</v>
      </c>
    </row>
    <row r="10" spans="1:1" x14ac:dyDescent="0.2">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 dưới 3 tháng','TargetCode':''}</v>
      </c>
    </row>
    <row r="12" spans="1:1" x14ac:dyDescent="0.2">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{'SheetId':'0e67e680-b807-4d33-99c0-7b78881f5ae3','UId':'ff256832-31a8-4b18-a932-43bc9d1665b9','Col':4,'Row':6,'ColDynamic':4,'RowDynamic':5,'Format':'numberic','Value':'12880000000','TargetCode':''}</v>
      </c>
    </row>
    <row r="14" spans="1:1" x14ac:dyDescent="0.2">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{'SheetId':'0e67e680-b807-4d33-99c0-7b78881f5ae3','UId':'a91ef888-5216-4368-893d-4bf54555e048','Col':5,'Row':6,'ColDynamic':5,'RowDynamic':5,'Format':'numberic','Value':'10200000000','TargetCode':''}</v>
      </c>
    </row>
    <row r="15" spans="1:1" x14ac:dyDescent="0.2">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{'SheetId':'0e67e680-b807-4d33-99c0-7b78881f5ae3','UId':'0872eb3d-591d-41ae-88b3-07cc186bb076','Col':6,'Row':6,'ColDynamic':6,'RowDynamic':5,'Format':'numberic','Value':'4.29333333333333','TargetCode':''}</v>
      </c>
    </row>
    <row r="16" spans="1:1" x14ac:dyDescent="0.2">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{'SheetId':'0e67e680-b807-4d33-99c0-7b78881f5ae3','UId':'c59bc369-ef6c-4ae7-8932-3d3cd7b0f999','Col':4,'Row':8,'ColDynamic':4,'RowDynamic':9,'Format':'numberic','Value':'93890133271','TargetCode':''}</v>
      </c>
    </row>
    <row r="20" spans="1:1" x14ac:dyDescent="0.2">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{'SheetId':'0e67e680-b807-4d33-99c0-7b78881f5ae3','UId':'71da1168-8366-41b4-a97a-ac130f3a71ab','Col':5,'Row':8,'ColDynamic':5,'RowDynamic':9,'Format':'numberic','Value':'91081903541','TargetCode':''}</v>
      </c>
    </row>
    <row r="21" spans="1:1" x14ac:dyDescent="0.2">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{'SheetId':'0e67e680-b807-4d33-99c0-7b78881f5ae3','UId':'3c022ada-eb27-4aed-bf94-d517130be29a','Col':6,'Row':8,'ColDynamic':6,'RowDynamic':9,'Format':'numberic','Value':'0.940500080727738','TargetCode':''}</v>
      </c>
    </row>
    <row r="22" spans="1:1" x14ac:dyDescent="0.2">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 ','TargetCode':''}</v>
      </c>
    </row>
    <row r="26" spans="1:1" x14ac:dyDescent="0.2">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 ','TargetCode':''}</v>
      </c>
    </row>
    <row r="27" spans="1:1" x14ac:dyDescent="0.2">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 ','TargetCode':''}</v>
      </c>
    </row>
    <row r="28" spans="1:1" x14ac:dyDescent="0.2">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{'SheetId':'0e67e680-b807-4d33-99c0-7b78881f5ae3','UId':'19fdf401-8f84-4529-8406-9bf3720c81ee','Col':4,'Row':11,'Format':'numberic','Value':'','TargetCode':''}</v>
      </c>
    </row>
    <row r="29" spans="1:1" x14ac:dyDescent="0.2">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{'SheetId':'0e67e680-b807-4d33-99c0-7b78881f5ae3','UId':'23400615-8c2c-4ac4-ad17-e281f9ea4ede','Col':5,'Row':11,'Format':'numberic','Value':'','TargetCode':''}</v>
      </c>
    </row>
    <row r="30" spans="1:1" x14ac:dyDescent="0.2">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 ','TargetCode':''}</v>
      </c>
    </row>
    <row r="31" spans="1:1" x14ac:dyDescent="0.2">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{'SheetId':'0e67e680-b807-4d33-99c0-7b78881f5ae3','UId':'aaa47aee-de9e-4a72-aaac-e89970beaace','Col':4,'Row':13,'ColDynamic':4,'RowDynamic':12,'Format':'numberic','Value':'1167854182','TargetCode':''}</v>
      </c>
    </row>
    <row r="35" spans="1:1" x14ac:dyDescent="0.2">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{'SheetId':'0e67e680-b807-4d33-99c0-7b78881f5ae3','UId':'c31cdabe-83ce-456c-8300-7b06d46f81cc','Col':5,'Row':13,'ColDynamic':5,'RowDynamic':12,'Format':'numberic','Value':'1846932586','TargetCode':''}</v>
      </c>
    </row>
    <row r="36" spans="1:1" x14ac:dyDescent="0.2">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{'SheetId':'0e67e680-b807-4d33-99c0-7b78881f5ae3','UId':'df064eb2-539c-42cd-9667-ecd8effb04f7','Col':6,'Row':13,'ColDynamic':6,'RowDynamic':12,'Format':'numberic','Value':'1.00551035177703','TargetCode':''}</v>
      </c>
    </row>
    <row r="37" spans="1:1" x14ac:dyDescent="0.2">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 ','TargetCode':''}</v>
      </c>
    </row>
    <row r="43" spans="1:1" x14ac:dyDescent="0.2">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{'SheetId':'0e67e680-b807-4d33-99c0-7b78881f5ae3','UId':'4db3253d-9c46-4d6e-918f-a429377ea210','Col':4,'Row':16,'Format':'numberic','Value':'1243492055','TargetCode':''}</v>
      </c>
    </row>
    <row r="44" spans="1:1" x14ac:dyDescent="0.2">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{'SheetId':'0e67e680-b807-4d33-99c0-7b78881f5ae3','UId':'1b5619ce-07bd-4f38-b89d-ff10d4440cfc','Col':5,'Row':16,'Format':'numberic','Value':'825519177','TargetCode':''}</v>
      </c>
    </row>
    <row r="45" spans="1:1" x14ac:dyDescent="0.2">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{'SheetId':'0e67e680-b807-4d33-99c0-7b78881f5ae3','UId':'e662b89a-1c2d-4d21-94c4-5d786440cb11','Col':6,'Row':16,'Format':'numberic','Value':'1.23516568454458','TargetCode':''}</v>
      </c>
    </row>
    <row r="46" spans="1:1" x14ac:dyDescent="0.2">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 ','TargetCode':''}</v>
      </c>
    </row>
    <row r="52" spans="1:1" x14ac:dyDescent="0.2">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{'SheetId':'0e67e680-b807-4d33-99c0-7b78881f5ae3','UId':'2955d8e1-bb85-470d-810e-e670e4ee9763','Col':4,'Row':19,'Format':'numberic','Value':'','TargetCode':''}</v>
      </c>
    </row>
    <row r="53" spans="1:1" x14ac:dyDescent="0.2">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{'SheetId':'0e67e680-b807-4d33-99c0-7b78881f5ae3','UId':'54c4f244-7feb-4326-af72-7b2f8cf16a37','Col':5,'Row':19,'Format':'numberic','Value':'','TargetCode':''}</v>
      </c>
    </row>
    <row r="54" spans="1:1" x14ac:dyDescent="0.2">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 ','TargetCode':''}</v>
      </c>
    </row>
    <row r="55" spans="1:1" x14ac:dyDescent="0.2">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{'SheetId':'0e67e680-b807-4d33-99c0-7b78881f5ae3','UId':'fd93a4a0-c67a-4490-8678-85ab28c59627','Col':4,'Row':21,'ColDynamic':4,'RowDynamic':20,'Format':'numberic','Value':'','TargetCode':''}</v>
      </c>
    </row>
    <row r="59" spans="1:1" x14ac:dyDescent="0.2">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{'SheetId':'0e67e680-b807-4d33-99c0-7b78881f5ae3','UId':'fcf911ca-e231-4e37-ba04-31a4d132b264','Col':5,'Row':21,'ColDynamic':5,'RowDynamic':20,'Format':'numberic','Value':'','TargetCode':''}</v>
      </c>
    </row>
    <row r="60" spans="1:1" x14ac:dyDescent="0.2">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{'SheetId':'0e67e680-b807-4d33-99c0-7b78881f5ae3','UId':'2d289968-fbe5-4b0a-bf5f-8a6df071d197','Col':6,'Row':21,'ColDynamic':6,'RowDynamic':20,'Format':'numberic','Value':'','TargetCode':''}</v>
      </c>
    </row>
    <row r="61" spans="1:1" x14ac:dyDescent="0.2">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 ','TargetCode':''}</v>
      </c>
    </row>
    <row r="65" spans="1:1" x14ac:dyDescent="0.2">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 ','TargetCode':''}</v>
      </c>
    </row>
    <row r="66" spans="1:1" x14ac:dyDescent="0.2">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 ','TargetCode':''}</v>
      </c>
    </row>
    <row r="67" spans="1:1" x14ac:dyDescent="0.2">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 ','TargetCode':''}</v>
      </c>
    </row>
    <row r="68" spans="1:1" x14ac:dyDescent="0.2">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 ','TargetCode':''}</v>
      </c>
    </row>
    <row r="69" spans="1:1" x14ac:dyDescent="0.2">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 ','TargetCode':''}</v>
      </c>
    </row>
    <row r="70" spans="1:1" x14ac:dyDescent="0.2">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 ','TargetCode':''}</v>
      </c>
    </row>
    <row r="76" spans="1:1" x14ac:dyDescent="0.2">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 ','TargetCode':''}</v>
      </c>
    </row>
    <row r="77" spans="1:1" x14ac:dyDescent="0.2">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 ','TargetCode':''}</v>
      </c>
    </row>
    <row r="78" spans="1:1" x14ac:dyDescent="0.2">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 ','TargetCode':''}</v>
      </c>
    </row>
    <row r="79" spans="1:1" x14ac:dyDescent="0.2">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 ','TargetCode':''}</v>
      </c>
    </row>
    <row r="85" spans="1:1" x14ac:dyDescent="0.2">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{'SheetId':'0e67e680-b807-4d33-99c0-7b78881f5ae3','UId':'9165401c-9eab-437b-81ae-d4feb80e4e2f','Col':4,'Row':30,'Format':'numberic','Value':'109281201554','TargetCode':''}</v>
      </c>
    </row>
    <row r="86" spans="1:1" x14ac:dyDescent="0.2">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{'SheetId':'0e67e680-b807-4d33-99c0-7b78881f5ae3','UId':'a439d206-4c67-47d4-afcd-d4f8e627acf1','Col':5,'Row':30,'Format':'numberic','Value':'109272638948','TargetCode':''}</v>
      </c>
    </row>
    <row r="87" spans="1:1" x14ac:dyDescent="0.2">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{'SheetId':'0e67e680-b807-4d33-99c0-7b78881f5ae3','UId':'8906c8be-ac8d-4de9-aebb-1de6b88d0a22','Col':6,'Row':30,'Format':'numberic','Value':'1.0082082289911','TargetCode':''}</v>
      </c>
    </row>
    <row r="88" spans="1:1" x14ac:dyDescent="0.2">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 ','TargetCode':''}</v>
      </c>
    </row>
    <row r="89" spans="1:1" x14ac:dyDescent="0.2">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 ','TargetCode':''}</v>
      </c>
    </row>
    <row r="90" spans="1:1" x14ac:dyDescent="0.2">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 ','TargetCode':''}</v>
      </c>
    </row>
    <row r="91" spans="1:1" x14ac:dyDescent="0.2">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{'SheetId':'0e67e680-b807-4d33-99c0-7b78881f5ae3','UId':'d658a5fe-69b7-43dd-b32e-4c1914beb25f','Col':4,'Row':32,'Format':'numberic','Value':'','TargetCode':''}</v>
      </c>
    </row>
    <row r="92" spans="1:1" x14ac:dyDescent="0.2">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{'SheetId':'0e67e680-b807-4d33-99c0-7b78881f5ae3','UId':'d06f90ca-bd66-421a-8cc3-6e3bfb681663','Col':5,'Row':32,'Format':'numberic','Value':'','TargetCode':''}</v>
      </c>
    </row>
    <row r="93" spans="1:1" x14ac:dyDescent="0.2">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 ','TargetCode':''}</v>
      </c>
    </row>
    <row r="94" spans="1:1" x14ac:dyDescent="0.2">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{'SheetId':'0e67e680-b807-4d33-99c0-7b78881f5ae3','UId':'c0a5eee6-84a8-4294-82d8-68a2433fd220','Col':4,'Row':34,'ColDynamic':4,'RowDynamic':33,'Format':'numberic','Value':'','TargetCode':''}</v>
      </c>
    </row>
    <row r="98" spans="1:1" x14ac:dyDescent="0.2">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{'SheetId':'0e67e680-b807-4d33-99c0-7b78881f5ae3','UId':'a4ede6ba-ec49-4991-9f32-c8e9bcfe31d0','Col':5,'Row':34,'ColDynamic':5,'RowDynamic':33,'Format':'numberic','Value':'','TargetCode':''}</v>
      </c>
    </row>
    <row r="99" spans="1:1" x14ac:dyDescent="0.2">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 ','TargetCode':''}</v>
      </c>
    </row>
    <row r="100" spans="1:1" x14ac:dyDescent="0.2">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 ','TargetCode':''}</v>
      </c>
    </row>
    <row r="104" spans="1:1" x14ac:dyDescent="0.2">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 ','TargetCode':''}</v>
      </c>
    </row>
    <row r="105" spans="1:1" x14ac:dyDescent="0.2">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 ','TargetCode':''}</v>
      </c>
    </row>
    <row r="106" spans="1:1" x14ac:dyDescent="0.2">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{'SheetId':'0e67e680-b807-4d33-99c0-7b78881f5ae3','UId':'6823b56c-6355-4646-a028-45bac846780f','Col':4,'Row':37,'Format':'numberic','Value':'249088136','TargetCode':''}</v>
      </c>
    </row>
    <row r="107" spans="1:1" x14ac:dyDescent="0.2">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{'SheetId':'0e67e680-b807-4d33-99c0-7b78881f5ae3','UId':'3318279c-387a-4099-bb92-e31c1fe449fe','Col':5,'Row':37,'Format':'numberic','Value':'343327283','TargetCode':''}</v>
      </c>
    </row>
    <row r="108" spans="1:1" x14ac:dyDescent="0.2">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{'SheetId':'0e67e680-b807-4d33-99c0-7b78881f5ae3','UId':'4e4bdcf0-80c6-4aab-a280-ce14045479a2','Col':6,'Row':37,'Format':'numberic','Value':'0.715089602769992','TargetCode':''}</v>
      </c>
    </row>
    <row r="109" spans="1:1" x14ac:dyDescent="0.2">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 ','TargetCode':''}</v>
      </c>
    </row>
    <row r="115" spans="1:1" x14ac:dyDescent="0.2">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{'SheetId':'0e67e680-b807-4d33-99c0-7b78881f5ae3','UId':'3c70b8a9-b1ec-43c2-876f-82404e71a395','Col':4,'Row':40,'Format':'numberic','Value':'249088136','TargetCode':''}</v>
      </c>
    </row>
    <row r="116" spans="1:1" x14ac:dyDescent="0.2">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{'SheetId':'0e67e680-b807-4d33-99c0-7b78881f5ae3','UId':'12d35449-1610-445d-a82a-ca6aa3c24666','Col':5,'Row':40,'Format':'numberic','Value':'343327283','TargetCode':''}</v>
      </c>
    </row>
    <row r="117" spans="1:1" x14ac:dyDescent="0.2">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{'SheetId':'0e67e680-b807-4d33-99c0-7b78881f5ae3','UId':'12315a60-eed3-4b10-a10c-2f67a18ee638','Col':6,'Row':40,'Format':'numberic','Value':'0.715089602769992','TargetCode':''}</v>
      </c>
    </row>
    <row r="118" spans="1:1" x14ac:dyDescent="0.2">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{'SheetId':'0e67e680-b807-4d33-99c0-7b78881f5ae3','UId':'47fa62ea-4432-4646-9d4f-ee5aab71af85','Col':4,'Row':41,'Format':'numberic','Value':'109032113418','TargetCode':''}</v>
      </c>
    </row>
    <row r="119" spans="1:1" x14ac:dyDescent="0.2">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{'SheetId':'0e67e680-b807-4d33-99c0-7b78881f5ae3','UId':'3afb4556-da28-46fc-a2b2-36ba72752042','Col':5,'Row':41,'Format':'numberic','Value':'108929311665','TargetCode':''}</v>
      </c>
    </row>
    <row r="120" spans="1:1" x14ac:dyDescent="0.2">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{'SheetId':'0e67e680-b807-4d33-99c0-7b78881f5ae3','UId':'76b3aaa6-980e-4c01-b289-c500e2a6bc24','Col':6,'Row':41,'Format':'numberic','Value':'1.00915324395627','TargetCode':''}</v>
      </c>
    </row>
    <row r="121" spans="1:1" x14ac:dyDescent="0.2">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{'SheetId':'0e67e680-b807-4d33-99c0-7b78881f5ae3','UId':'7104513d-d6f9-4449-8a07-2e2ffcb96545','Col':4,'Row':42,'Format':'numberic','Value':'9566873.68','TargetCode':''}</v>
      </c>
    </row>
    <row r="122" spans="1:1" x14ac:dyDescent="0.2">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{'SheetId':'0e67e680-b807-4d33-99c0-7b78881f5ae3','UId':'3e6dbc06-a87f-42e5-8f05-e55e94914d01','Col':5,'Row':42,'Format':'numberic','Value':'9588712.85','TargetCode':''}</v>
      </c>
    </row>
    <row r="123" spans="1:1" x14ac:dyDescent="0.2">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{'SheetId':'0e67e680-b807-4d33-99c0-7b78881f5ae3','UId':'f428fa58-01e3-47d4-8c5d-1c46168be529','Col':6,'Row':42,'Format':'numberic','Value':'0.954691109844007','TargetCode':''}</v>
      </c>
    </row>
    <row r="124" spans="1:1" x14ac:dyDescent="0.2">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{'SheetId':'0e67e680-b807-4d33-99c0-7b78881f5ae3','UId':'4e4f6161-da0f-463f-8dd1-39772b1d4eda','Col':4,'Row':43,'Format':'numberic','Value':'11396.83','TargetCode':''}</v>
      </c>
    </row>
    <row r="125" spans="1:1" x14ac:dyDescent="0.2">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{'SheetId':'0e67e680-b807-4d33-99c0-7b78881f5ae3','UId':'4a847a8c-942e-443a-8eae-7a36b88630ea','Col':5,'Row':43,'Format':'numberic','Value':'11360.15','TargetCode':''}</v>
      </c>
    </row>
    <row r="126" spans="1:1" x14ac:dyDescent="0.2">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{'SheetId':'0e67e680-b807-4d33-99c0-7b78881f5ae3','UId':'b1a27640-3dfd-4efe-90b1-884e8ae97752','Col':6,'Row':43,'Format':'numberic','Value':'1.05704629202812','TargetCode':''}</v>
      </c>
    </row>
    <row r="127" spans="1:1" x14ac:dyDescent="0.2">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{'SheetId':'9e57442d-faa2-4732-bfe8-6082c7f4cc3b','UId':'1ab6082b-49bd-46b5-a368-d8740fb12834','Col':4,'Row':2,'Format':'numberic','Value':'693102247','TargetCode':''}</v>
      </c>
    </row>
    <row r="128" spans="1:1" x14ac:dyDescent="0.2">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{'SheetId':'9e57442d-faa2-4732-bfe8-6082c7f4cc3b','UId':'220cbdc8-4631-4f07-a522-f901ab9a56b6','Col':5,'Row':2,'Format':'numberic','Value':'660044307','TargetCode':''}</v>
      </c>
    </row>
    <row r="129" spans="1:1" x14ac:dyDescent="0.2">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{'SheetId':'9e57442d-faa2-4732-bfe8-6082c7f4cc3b','UId':'44591e3f-5579-49aa-bc70-68808b3d1875','Col':6,'Row':2,'Format':'numberic','Value':'7814848959','TargetCode':''}</v>
      </c>
    </row>
    <row r="130" spans="1:1" x14ac:dyDescent="0.2">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{'SheetId':'9e57442d-faa2-4732-bfe8-6082c7f4cc3b','UId':'42e37ca4-1df6-47d1-88e7-e3a38998d78b','Col':4,'Row':3,'Format':'numberic','Value':'','TargetCode':''}</v>
      </c>
    </row>
    <row r="131" spans="1:1" x14ac:dyDescent="0.2">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{'SheetId':'9e57442d-faa2-4732-bfe8-6082c7f4cc3b','UId':'934cb8b7-8786-4516-bd81-6283f7ac90a6','Col':5,'Row':3,'Format':'numberic','Value':'','TargetCode':''}</v>
      </c>
    </row>
    <row r="132" spans="1:1" x14ac:dyDescent="0.2">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{'SheetId':'9e57442d-faa2-4732-bfe8-6082c7f4cc3b','UId':'79227db8-fd6c-4df2-a545-8ec140e79005','Col':6,'Row':3,'Format':'numberic','Value':'','TargetCode':''}</v>
      </c>
    </row>
    <row r="133" spans="1:1" x14ac:dyDescent="0.2">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{'SheetId':'9e57442d-faa2-4732-bfe8-6082c7f4cc3b','UId':'469f6a2b-25ef-4e27-93c5-0caee9db4d81','Col':4,'Row':5,'ColDynamic':4,'RowDynamic':4,'Format':'numberic','Value':'390006549','TargetCode':''}</v>
      </c>
    </row>
    <row r="137" spans="1:1" x14ac:dyDescent="0.2">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{'SheetId':'9e57442d-faa2-4732-bfe8-6082c7f4cc3b','UId':'7b8d3f89-6827-40c2-b297-cf7a42237b42','Col':5,'Row':5,'ColDynamic':5,'RowDynamic':4,'Format':'numberic','Value':'403696025','TargetCode':''}</v>
      </c>
    </row>
    <row r="138" spans="1:1" x14ac:dyDescent="0.2">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{'SheetId':'9e57442d-faa2-4732-bfe8-6082c7f4cc3b','UId':'4ae5c9f2-f277-4de6-a00c-b59eae1b7410','Col':6,'Row':5,'ColDynamic':6,'RowDynamic':4,'Format':'numberic','Value':'4290203412','TargetCode':''}</v>
      </c>
    </row>
    <row r="139" spans="1:1" x14ac:dyDescent="0.2">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{'SheetId':'9e57442d-faa2-4732-bfe8-6082c7f4cc3b','UId':'5cf117a3-96d2-4aaf-916d-02b16ba83420','Col':4,'Row':7,'ColDynamic':4,'RowDynamic':4,'Format':'numberic','Value':'303095698','TargetCode':''}</v>
      </c>
    </row>
    <row r="143" spans="1:1" x14ac:dyDescent="0.2">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{'SheetId':'9e57442d-faa2-4732-bfe8-6082c7f4cc3b','UId':'89c23fea-c054-41d5-9d1e-0958d45c7a95','Col':5,'Row':7,'ColDynamic':5,'RowDynamic':4,'Format':'numberic','Value':'256348282','TargetCode':''}</v>
      </c>
    </row>
    <row r="144" spans="1:1" x14ac:dyDescent="0.2">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{'SheetId':'9e57442d-faa2-4732-bfe8-6082c7f4cc3b','UId':'d5829e20-95a8-4535-904c-7e09f2cdc9f2','Col':6,'Row':7,'ColDynamic':6,'RowDynamic':4,'Format':'numberic','Value':'3524645547','TargetCode':''}</v>
      </c>
    </row>
    <row r="145" spans="1:1" x14ac:dyDescent="0.2">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{'SheetId':'9e57442d-faa2-4732-bfe8-6082c7f4cc3b','UId':'5812b1e0-8cc5-403a-8aa2-76f62122285a','Col':4,'Row':9,'ColDynamic':4,'RowDynamic':6,'Format':'numberic','Value':'','TargetCode':''}</v>
      </c>
    </row>
    <row r="149" spans="1:1" x14ac:dyDescent="0.2">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{'SheetId':'9e57442d-faa2-4732-bfe8-6082c7f4cc3b','UId':'74c4adba-f2e2-47ba-b1d9-c81333e7b81b','Col':5,'Row':9,'ColDynamic':5,'RowDynamic':6,'Format':'numberic','Value':'','TargetCode':''}</v>
      </c>
    </row>
    <row r="150" spans="1:1" x14ac:dyDescent="0.2">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 ','TargetCode':''}</v>
      </c>
    </row>
    <row r="151" spans="1:1" x14ac:dyDescent="0.2">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{'SheetId':'9e57442d-faa2-4732-bfe8-6082c7f4cc3b','UId':'21f3c77c-886e-43f3-9ba5-fdc740bf45a7','Col':4,'Row':11,'ColDynamic':4,'RowDynamic':8,'Format':'numberic','Value':'160226458','TargetCode':''}</v>
      </c>
    </row>
    <row r="155" spans="1:1" x14ac:dyDescent="0.2">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{'SheetId':'9e57442d-faa2-4732-bfe8-6082c7f4cc3b','UId':'fff53ed1-05e1-4ac8-8249-2f48edf9fa14','Col':5,'Row':11,'ColDynamic':5,'RowDynamic':8,'Format':'numberic','Value':'150115901','TargetCode':''}</v>
      </c>
    </row>
    <row r="156" spans="1:1" x14ac:dyDescent="0.2">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{'SheetId':'9e57442d-faa2-4732-bfe8-6082c7f4cc3b','UId':'c1a4252e-e2cb-4233-bed1-d3afc836ccc8','Col':6,'Row':11,'ColDynamic':6,'RowDynamic':8,'Format':'numberic','Value':'1847683155','TargetCode':''}</v>
      </c>
    </row>
    <row r="157" spans="1:1" x14ac:dyDescent="0.2">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{'SheetId':'9e57442d-faa2-4732-bfe8-6082c7f4cc3b','UId':'2b4c7218-ef2f-452d-80ea-cb1d29493e04','Col':4,'Row':12,'Format':'numberic','Value':'87921855','TargetCode':''}</v>
      </c>
    </row>
    <row r="158" spans="1:1" x14ac:dyDescent="0.2">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{'SheetId':'9e57442d-faa2-4732-bfe8-6082c7f4cc3b','UId':'2916fb19-bceb-454d-ad42-4fc7a299a2a3','Col':5,'Row':12,'Format':'numberic','Value':'80682954','TargetCode':''}</v>
      </c>
    </row>
    <row r="159" spans="1:1" x14ac:dyDescent="0.2">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{'SheetId':'9e57442d-faa2-4732-bfe8-6082c7f4cc3b','UId':'4e500903-fadf-4a73-8849-257ec68842d0','Col':6,'Row':12,'Format':'numberic','Value':'989927564','TargetCode':''}</v>
      </c>
    </row>
    <row r="160" spans="1:1" x14ac:dyDescent="0.2">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{'SheetId':'9e57442d-faa2-4732-bfe8-6082c7f4cc3b','UId':'157e5771-4dd4-4ed6-838c-69dd228515cd','Col':4,'Row':14,'ColDynamic':4,'RowDynamic':11,'Format':'numberic','Value':'20649931','TargetCode':''}</v>
      </c>
    </row>
    <row r="164" spans="1:1" x14ac:dyDescent="0.2">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{'SheetId':'9e57442d-faa2-4732-bfe8-6082c7f4cc3b','UId':'1e7708d3-6d2b-4639-8d85-59b3c9bf16f5','Col':5,'Row':14,'ColDynamic':5,'RowDynamic':11,'Format':'numberic','Value':'20502373','TargetCode':''}</v>
      </c>
    </row>
    <row r="165" spans="1:1" x14ac:dyDescent="0.2">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{'SheetId':'9e57442d-faa2-4732-bfe8-6082c7f4cc3b','UId':'18031c0a-5fc4-4a35-8331-a60cef3972fd','Col':6,'Row':14,'ColDynamic':6,'RowDynamic':11,'Format':'numberic','Value':'252109693','TargetCode':''}</v>
      </c>
    </row>
    <row r="166" spans="1:1" x14ac:dyDescent="0.2">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{'SheetId':'9e57442d-faa2-4732-bfe8-6082c7f4cc3b','UId':'963cdae6-2163-4975-9a2a-f08497c7292d','Col':4,'Row':17,'Format':'numberic','Value':'29700000','TargetCode':''}</v>
      </c>
    </row>
    <row r="173" spans="1:1" x14ac:dyDescent="0.2">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{'SheetId':'9e57442d-faa2-4732-bfe8-6082c7f4cc3b','UId':'85eed99f-bfdc-4be7-9967-72d9b1d67a5b','Col':5,'Row':17,'Format':'numberic','Value':'29700000','TargetCode':''}</v>
      </c>
    </row>
    <row r="174" spans="1:1" x14ac:dyDescent="0.2">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{'SheetId':'9e57442d-faa2-4732-bfe8-6082c7f4cc3b','UId':'a66486eb-4505-4714-830d-ba2c3c0c6cd7','Col':6,'Row':17,'Format':'numberic','Value':'356400000','TargetCode':''}</v>
      </c>
    </row>
    <row r="175" spans="1:1" x14ac:dyDescent="0.2">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{'SheetId':'9e57442d-faa2-4732-bfe8-6082c7f4cc3b','UId':'88d7b788-924c-41b1-9024-06cb828a057d','Col':4,'Row':20,'Format':'numberic','Value':'','TargetCode':''}</v>
      </c>
    </row>
    <row r="182" spans="1:1" x14ac:dyDescent="0.2">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{'SheetId':'9e57442d-faa2-4732-bfe8-6082c7f4cc3b','UId':'56c81444-141c-4f3e-b219-ef50489aa3e6','Col':5,'Row':20,'Format':'numberic','Value':'','TargetCode':''}</v>
      </c>
    </row>
    <row r="183" spans="1:1" x14ac:dyDescent="0.2">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{'SheetId':'9e57442d-faa2-4732-bfe8-6082c7f4cc3b','UId':'54ce9134-61e6-447d-89c5-0f14962d3277','Col':6,'Row':20,'Format':'numberic','Value':'','TargetCode':''}</v>
      </c>
    </row>
    <row r="184" spans="1:1" x14ac:dyDescent="0.2">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{'SheetId':'9e57442d-faa2-4732-bfe8-6082c7f4cc3b','UId':'6055e573-b541-4e55-beea-404337a11df2','Col':4,'Row':22,'ColDynamic':4,'RowDynamic':21,'Format':'numberic','Value':'','TargetCode':''}</v>
      </c>
    </row>
    <row r="188" spans="1:1" x14ac:dyDescent="0.2">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{'SheetId':'9e57442d-faa2-4732-bfe8-6082c7f4cc3b','UId':'df594e12-6bc1-400d-8d36-4adbfe7ab6dc','Col':5,'Row':22,'ColDynamic':5,'RowDynamic':21,'Format':'numberic','Value':'','TargetCode':''}</v>
      </c>
    </row>
    <row r="189" spans="1:1" x14ac:dyDescent="0.2">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{'SheetId':'9e57442d-faa2-4732-bfe8-6082c7f4cc3b','UId':'c9faeb9c-ebb7-482f-b552-2ddd9e5785fb','Col':6,'Row':22,'ColDynamic':6,'RowDynamic':21,'Format':'numberic','Value':'','TargetCode':''}</v>
      </c>
    </row>
    <row r="190" spans="1:1" x14ac:dyDescent="0.2">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{'SheetId':'9e57442d-faa2-4732-bfe8-6082c7f4cc3b','UId':'35799ba3-fea0-48d2-b27f-56054b206bd2','Col':4,'Row':24,'ColDynamic':4,'RowDynamic':23,'Format':'numberic','Value':'9736759','TargetCode':''}</v>
      </c>
    </row>
    <row r="194" spans="1:1" x14ac:dyDescent="0.2">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{'SheetId':'9e57442d-faa2-4732-bfe8-6082c7f4cc3b','UId':'1863aaae-65a9-4f9f-9c5d-b3b2a95e519b','Col':5,'Row':24,'ColDynamic':5,'RowDynamic':23,'Format':'numberic','Value':'9422670','TargetCode':''}</v>
      </c>
    </row>
    <row r="195" spans="1:1" x14ac:dyDescent="0.2">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{'SheetId':'9e57442d-faa2-4732-bfe8-6082c7f4cc3b','UId':'45a838e8-921d-463e-8daa-a5c771a772aa','Col':6,'Row':24,'ColDynamic':6,'RowDynamic':23,'Format':'numberic','Value':'122999995','TargetCode':''}</v>
      </c>
    </row>
    <row r="196" spans="1:1" x14ac:dyDescent="0.2">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{'SheetId':'9e57442d-faa2-4732-bfe8-6082c7f4cc3b','UId':'1fe83977-2f78-4ce9-aa52-80fb62c52ad7','Col':4,'Row':26,'ColDynamic':4,'RowDynamic':19,'Format':'numberic','Value':'9000000','TargetCode':''}</v>
      </c>
    </row>
    <row r="200" spans="1:1" x14ac:dyDescent="0.2">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{'SheetId':'9e57442d-faa2-4732-bfe8-6082c7f4cc3b','UId':'3e45938a-8b15-4a28-8d4e-6889d6469db5','Col':5,'Row':26,'ColDynamic':5,'RowDynamic':19,'Format':'numberic','Value':'9000000','TargetCode':''}</v>
      </c>
    </row>
    <row r="201" spans="1:1" x14ac:dyDescent="0.2">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{'SheetId':'9e57442d-faa2-4732-bfe8-6082c7f4cc3b','UId':'3873886c-5e1c-44a4-ba3a-dae5f5accc8b','Col':6,'Row':26,'ColDynamic':6,'RowDynamic':19,'Format':'numberic','Value':'108000000','TargetCode':''}</v>
      </c>
    </row>
    <row r="202" spans="1:1" x14ac:dyDescent="0.2">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{'SheetId':'9e57442d-faa2-4732-bfe8-6082c7f4cc3b','UId':'581705f2-b558-44e2-8b63-817b7dd987f8','Col':4,'Row':29,'Format':'numberic','Value':'','TargetCode':''}</v>
      </c>
    </row>
    <row r="209" spans="1:1" x14ac:dyDescent="0.2">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{'SheetId':'9e57442d-faa2-4732-bfe8-6082c7f4cc3b','UId':'a342e52b-1996-43bd-aad7-3f3a098098b1','Col':5,'Row':29,'Format':'numberic','Value':'','TargetCode':''}</v>
      </c>
    </row>
    <row r="210" spans="1:1" x14ac:dyDescent="0.2">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{'SheetId':'9e57442d-faa2-4732-bfe8-6082c7f4cc3b','UId':'ae6443cc-5c55-4f1a-a361-ff2dd22018a3','Col':6,'Row':29,'Format':'numberic','Value':'','TargetCode':''}</v>
      </c>
    </row>
    <row r="211" spans="1:1" x14ac:dyDescent="0.2">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{'SheetId':'9e57442d-faa2-4732-bfe8-6082c7f4cc3b','UId':'22eae942-46a3-4663-8bad-854ee399b27a','Col':4,'Row':32,'Format':'numberic','Value':'','TargetCode':''}</v>
      </c>
    </row>
    <row r="218" spans="1:1" x14ac:dyDescent="0.2">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{'SheetId':'9e57442d-faa2-4732-bfe8-6082c7f4cc3b','UId':'e86bd792-47df-41d4-b178-07deae52a1d3','Col':5,'Row':32,'Format':'numberic','Value':'','TargetCode':''}</v>
      </c>
    </row>
    <row r="219" spans="1:1" x14ac:dyDescent="0.2">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{'SheetId':'9e57442d-faa2-4732-bfe8-6082c7f4cc3b','UId':'38ae0936-1d1f-43c1-92bd-8403ec08cfeb','Col':6,'Row':32,'Format':'numberic','Value':'4062667','TargetCode':''}</v>
      </c>
    </row>
    <row r="220" spans="1:1" x14ac:dyDescent="0.2">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{'SheetId':'9e57442d-faa2-4732-bfe8-6082c7f4cc3b','UId':'a2f958ce-55fd-4741-a0a1-bdcf0dd1c8ec','Col':4,'Row':35,'Format':'numberic','Value':'3217913','TargetCode':''}</v>
      </c>
    </row>
    <row r="227" spans="1:1" x14ac:dyDescent="0.2">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{'SheetId':'9e57442d-faa2-4732-bfe8-6082c7f4cc3b','UId':'393bdfde-2176-402e-9b16-331c74ac5995','Col':5,'Row':35,'Format':'numberic','Value':'807904','TargetCode':''}</v>
      </c>
    </row>
    <row r="228" spans="1:1" x14ac:dyDescent="0.2">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{'SheetId':'9e57442d-faa2-4732-bfe8-6082c7f4cc3b','UId':'61a21fd4-9c85-4c00-b1f5-a006461b16c9','Col':6,'Row':35,'Format':'numberic','Value':'14183236','TargetCode':''}</v>
      </c>
    </row>
    <row r="229" spans="1:1" x14ac:dyDescent="0.2">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{'SheetId':'9e57442d-faa2-4732-bfe8-6082c7f4cc3b','UId':'c95f90f6-640a-4331-b0e8-54422c753940','Col':4,'Row':38,'Format':'numberic','Value':'532875789','TargetCode':''}</v>
      </c>
    </row>
    <row r="236" spans="1:1" x14ac:dyDescent="0.2">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{'SheetId':'9e57442d-faa2-4732-bfe8-6082c7f4cc3b','UId':'19caeda8-1e5a-4518-8250-4c15acb82c48','Col':5,'Row':38,'Format':'numberic','Value':'509928406','TargetCode':''}</v>
      </c>
    </row>
    <row r="237" spans="1:1" x14ac:dyDescent="0.2">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{'SheetId':'9e57442d-faa2-4732-bfe8-6082c7f4cc3b','UId':'d743182c-5853-46f3-8604-ad3aa58840b8','Col':6,'Row':38,'Format':'numberic','Value':'5967165804','TargetCode':''}</v>
      </c>
    </row>
    <row r="238" spans="1:1" x14ac:dyDescent="0.2">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{'SheetId':'9e57442d-faa2-4732-bfe8-6082c7f4cc3b','UId':'5fb4cc84-0a90-4cae-ba19-392c839af798','Col':4,'Row':39,'Format':'numberic','Value':'-150770270','TargetCode':''}</v>
      </c>
    </row>
    <row r="239" spans="1:1" x14ac:dyDescent="0.2">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{'SheetId':'9e57442d-faa2-4732-bfe8-6082c7f4cc3b','UId':'c14dbefc-c01b-44b0-a577-6f17c0396290','Col':5,'Row':39,'Format':'numberic','Value':'66107512','TargetCode':''}</v>
      </c>
    </row>
    <row r="240" spans="1:1" x14ac:dyDescent="0.2">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{'SheetId':'9e57442d-faa2-4732-bfe8-6082c7f4cc3b','UId':'d1eb0ab7-7a60-49c8-b8aa-39c894436edb','Col':6,'Row':39,'Format':'numberic','Value':'129493395','TargetCode':''}</v>
      </c>
    </row>
    <row r="241" spans="1:1" x14ac:dyDescent="0.2">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{'SheetId':'9e57442d-faa2-4732-bfe8-6082c7f4cc3b','UId':'7dc5398f-c841-400c-850b-875a5c468e05','Col':4,'Row':40,'Format':'numberic','Value':'17510998','TargetCode':''}</v>
      </c>
    </row>
    <row r="242" spans="1:1" x14ac:dyDescent="0.2">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{'SheetId':'9e57442d-faa2-4732-bfe8-6082c7f4cc3b','UId':'fa4fb11d-bd81-48b0-9ef6-a4ff2cd9d48a','Col':5,'Row':40,'Format':'numberic','Value':'12286','TargetCode':''}</v>
      </c>
    </row>
    <row r="243" spans="1:1" x14ac:dyDescent="0.2">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{'SheetId':'9e57442d-faa2-4732-bfe8-6082c7f4cc3b','UId':'73bb9d14-e1ea-4394-a083-b8a649641cf9','Col':6,'Row':40,'Format':'numberic','Value':'-30042707','TargetCode':''}</v>
      </c>
    </row>
    <row r="244" spans="1:1" x14ac:dyDescent="0.2">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{'SheetId':'9e57442d-faa2-4732-bfe8-6082c7f4cc3b','UId':'bab2e1a7-20d5-41fd-881b-9a21514bfc4f','Col':4,'Row':41,'Format':'numberic','Value':'-168281268','TargetCode':''}</v>
      </c>
    </row>
    <row r="245" spans="1:1" x14ac:dyDescent="0.2">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{'SheetId':'9e57442d-faa2-4732-bfe8-6082c7f4cc3b','UId':'128100c2-b671-4904-a5a9-41069ed12784','Col':5,'Row':41,'Format':'numberic','Value':'66095226','TargetCode':''}</v>
      </c>
    </row>
    <row r="246" spans="1:1" x14ac:dyDescent="0.2">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{'SheetId':'9e57442d-faa2-4732-bfe8-6082c7f4cc3b','UId':'04b06e65-b2eb-4858-bb0b-d72c0270f1f6','Col':6,'Row':41,'Format':'numberic','Value':'159536102','TargetCode':''}</v>
      </c>
    </row>
    <row r="247" spans="1:1" x14ac:dyDescent="0.2">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{'SheetId':'9e57442d-faa2-4732-bfe8-6082c7f4cc3b','UId':'0c34f541-ad2d-4bff-9fce-284295e89335','Col':4,'Row':42,'Format':'numberic','Value':'382105519','TargetCode':''}</v>
      </c>
    </row>
    <row r="248" spans="1:1" x14ac:dyDescent="0.2">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{'SheetId':'9e57442d-faa2-4732-bfe8-6082c7f4cc3b','UId':'a1069390-e9a5-41a9-8d0c-f5931f68451d','Col':5,'Row':42,'Format':'numberic','Value':'576035918','TargetCode':''}</v>
      </c>
    </row>
    <row r="249" spans="1:1" x14ac:dyDescent="0.2">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{'SheetId':'9e57442d-faa2-4732-bfe8-6082c7f4cc3b','UId':'943a903f-8f0c-48d3-9a7d-d0f797c51f06','Col':6,'Row':42,'Format':'numberic','Value':'6096659199','TargetCode':''}</v>
      </c>
    </row>
    <row r="250" spans="1:1" x14ac:dyDescent="0.2">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{'SheetId':'9e57442d-faa2-4732-bfe8-6082c7f4cc3b','UId':'14ba2d4e-fc98-469f-8702-009a93d663bf','Col':4,'Row':43,'Format':'numberic','Value':'108929311665','TargetCode':''}</v>
      </c>
    </row>
    <row r="251" spans="1:1" x14ac:dyDescent="0.2">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{'SheetId':'9e57442d-faa2-4732-bfe8-6082c7f4cc3b','UId':'46dc8404-c63b-42c5-af20-35a421a3b5ab','Col':5,'Row':43,'Format':'numberic','Value':'109505819292','TargetCode':''}</v>
      </c>
    </row>
    <row r="252" spans="1:1" x14ac:dyDescent="0.2">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{'SheetId':'9e57442d-faa2-4732-bfe8-6082c7f4cc3b','UId':'a1137c7a-72fe-4907-952f-0a4daf353a5c','Col':6,'Row':43,'Format':'numberic','Value':'108043167944','TargetCode':''}</v>
      </c>
    </row>
    <row r="253" spans="1:1" x14ac:dyDescent="0.2">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{'SheetId':'9e57442d-faa2-4732-bfe8-6082c7f4cc3b','UId':'ae182ae4-ecb8-4b3e-87b1-02fe2b8c8c6e','Col':4,'Row':44,'Format':'numberic','Value':'102801753','TargetCode':''}</v>
      </c>
    </row>
    <row r="254" spans="1:1" x14ac:dyDescent="0.2">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{'SheetId':'9e57442d-faa2-4732-bfe8-6082c7f4cc3b','UId':'c7c70708-3a08-4a71-8b5b-958036d28d83','Col':5,'Row':44,'Format':'numberic','Value':'-576507627','TargetCode':''}</v>
      </c>
    </row>
    <row r="255" spans="1:1" x14ac:dyDescent="0.2">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{'SheetId':'9e57442d-faa2-4732-bfe8-6082c7f4cc3b','UId':'b56d1f06-ac4a-4581-bd76-0a7116bb9601','Col':6,'Row':44,'Format':'numberic','Value':'988945474','TargetCode':''}</v>
      </c>
    </row>
    <row r="256" spans="1:1" x14ac:dyDescent="0.2">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{'SheetId':'9e57442d-faa2-4732-bfe8-6082c7f4cc3b','UId':'071f8b6b-411a-4479-a1e0-68ae4989d4d4','Col':4,'Row':45,'Format':'numberic','Value':'382105519','TargetCode':''}</v>
      </c>
    </row>
    <row r="257" spans="1:1" x14ac:dyDescent="0.2">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{'SheetId':'9e57442d-faa2-4732-bfe8-6082c7f4cc3b','UId':'649fe867-7540-4d27-809f-914ad09af55e','Col':5,'Row':45,'Format':'numberic','Value':'576035918','TargetCode':''}</v>
      </c>
    </row>
    <row r="258" spans="1:1" x14ac:dyDescent="0.2">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{'SheetId':'9e57442d-faa2-4732-bfe8-6082c7f4cc3b','UId':'ce2f8942-9d48-4663-bc86-864ddeb2e9fb','Col':6,'Row':45,'Format':'numberic','Value':'6096659199','TargetCode':''}</v>
      </c>
    </row>
    <row r="259" spans="1:1" x14ac:dyDescent="0.2">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{'SheetId':'9e57442d-faa2-4732-bfe8-6082c7f4cc3b','UId':'da1428fc-0129-48bd-9cae-bcdc3527e7ff','Col':4,'Row':46,'Format':'numberic','Value':'','TargetCode':''}</v>
      </c>
    </row>
    <row r="260" spans="1:1" x14ac:dyDescent="0.2">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{'SheetId':'9e57442d-faa2-4732-bfe8-6082c7f4cc3b','UId':'e59bf9b3-105f-46b2-a4c4-386837875fff','Col':5,'Row':46,'Format':'numberic','Value':'','TargetCode':''}</v>
      </c>
    </row>
    <row r="261" spans="1:1" x14ac:dyDescent="0.2">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{'SheetId':'9e57442d-faa2-4732-bfe8-6082c7f4cc3b','UId':'190b7595-8f9e-458d-8990-f4ff2e021104','Col':6,'Row':46,'Format':'numberic','Value':'','TargetCode':''}</v>
      </c>
    </row>
    <row r="262" spans="1:1" x14ac:dyDescent="0.2">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{'SheetId':'9e57442d-faa2-4732-bfe8-6082c7f4cc3b','UId':'26da4aec-6928-4f66-88a5-fdfd0ee643e5','Col':4,'Row':47,'Format':'numberic','Value':'-279303766','TargetCode':''}</v>
      </c>
    </row>
    <row r="263" spans="1:1" x14ac:dyDescent="0.2">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{'SheetId':'9e57442d-faa2-4732-bfe8-6082c7f4cc3b','UId':'9b98b4cd-1dc6-4f10-9fcd-3b02154fc346','Col':5,'Row':47,'Format':'numberic','Value':'-1152543545','TargetCode':''}</v>
      </c>
    </row>
    <row r="264" spans="1:1" x14ac:dyDescent="0.2">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{'SheetId':'9e57442d-faa2-4732-bfe8-6082c7f4cc3b','UId':'ab589e24-1208-4602-83e1-3b0d9a9ddac2','Col':6,'Row':47,'Format':'numberic','Value':'-5107713725','TargetCode':''}</v>
      </c>
    </row>
    <row r="265" spans="1:1" x14ac:dyDescent="0.2">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{'SheetId':'9e57442d-faa2-4732-bfe8-6082c7f4cc3b','UId':'a1e12271-7d9c-46e1-be1f-d3831e97dba6','Col':4,'Row':48,'Format':'numberic','Value':'109032113418','TargetCode':''}</v>
      </c>
    </row>
    <row r="266" spans="1:1" x14ac:dyDescent="0.2">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{'SheetId':'9e57442d-faa2-4732-bfe8-6082c7f4cc3b','UId':'85d94755-db4c-439e-8336-6cbb28df62be','Col':5,'Row':48,'Format':'numberic','Value':'108929311665','TargetCode':''}</v>
      </c>
    </row>
    <row r="267" spans="1:1" x14ac:dyDescent="0.2">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{'SheetId':'9e57442d-faa2-4732-bfe8-6082c7f4cc3b','UId':'d8a625ed-973b-4579-990b-8dd486f640c5','Col':6,'Row':48,'Format':'numberic','Value':'109032113418','TargetCode':''}</v>
      </c>
    </row>
    <row r="268" spans="1:1" x14ac:dyDescent="0.2">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{'SheetId':'9e57442d-faa2-4732-bfe8-6082c7f4cc3b','UId':'913a97b8-0f0a-4141-8c25-d538ceaee879','Col':4,'Row':49,'Format':'numberic','Value':'','TargetCode':''}</v>
      </c>
    </row>
    <row r="269" spans="1:1" x14ac:dyDescent="0.2">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{'SheetId':'9e57442d-faa2-4732-bfe8-6082c7f4cc3b','UId':'e496ef7d-483e-4b9a-88df-8925231821da','Col':5,'Row':49,'Format':'numberic','Value':'','TargetCode':''}</v>
      </c>
    </row>
    <row r="270" spans="1:1" x14ac:dyDescent="0.2">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{'SheetId':'9e57442d-faa2-4732-bfe8-6082c7f4cc3b','UId':'3412402c-2226-4951-a761-60259d131db2','Col':6,'Row':49,'Format':'numberic','Value':'','TargetCode':''}</v>
      </c>
    </row>
    <row r="271" spans="1:1" x14ac:dyDescent="0.2">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{'SheetId':'9e57442d-faa2-4732-bfe8-6082c7f4cc3b','UId':'60a8eff8-ff29-4438-9df1-7fcd50284081','Col':4,'Row':50,'Format':'numberic','Value':'','TargetCode':''}</v>
      </c>
    </row>
    <row r="272" spans="1:1" x14ac:dyDescent="0.2">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{'SheetId':'9e57442d-faa2-4732-bfe8-6082c7f4cc3b','UId':'e5334a5f-5783-46c1-8b37-fe7861d211a0','Col':5,'Row':50,'Format':'numberic','Value':'','TargetCode':''}</v>
      </c>
    </row>
    <row r="273" spans="1:1" x14ac:dyDescent="0.2">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{'SheetId':'9e57442d-faa2-4732-bfe8-6082c7f4cc3b','UId':'320effb9-3358-4bf4-91c8-6de1f9e55f08','Col':6,'Row':50,'Format':'numberic','Value':'','TargetCode':''}</v>
      </c>
    </row>
    <row r="274" spans="1:1" x14ac:dyDescent="0.2">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 ','TargetCode':''}</v>
      </c>
    </row>
    <row r="282" spans="1:1" x14ac:dyDescent="0.2">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 ','TargetCode':''}</v>
      </c>
    </row>
    <row r="283" spans="1:1" x14ac:dyDescent="0.2">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 ','TargetCode':''}</v>
      </c>
    </row>
    <row r="284" spans="1:1" x14ac:dyDescent="0.2">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 ','TargetCode':''}</v>
      </c>
    </row>
    <row r="285" spans="1:1" x14ac:dyDescent="0.2">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x14ac:dyDescent="0.2">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x14ac:dyDescent="0.2">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x14ac:dyDescent="0.2">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 ','TargetCode':''}</v>
      </c>
    </row>
    <row r="289" spans="1:1" x14ac:dyDescent="0.2">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 ','TargetCode':''}</v>
      </c>
    </row>
    <row r="290" spans="1:1" x14ac:dyDescent="0.2">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 ','TargetCode':''}</v>
      </c>
    </row>
    <row r="291" spans="1:1" x14ac:dyDescent="0.2">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 ','TargetCode':''}</v>
      </c>
    </row>
    <row r="292" spans="1:1" x14ac:dyDescent="0.2">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 ','TargetCode':''}</v>
      </c>
    </row>
    <row r="293" spans="1:1" x14ac:dyDescent="0.2">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 ','TargetCode':''}</v>
      </c>
    </row>
    <row r="294" spans="1:1" x14ac:dyDescent="0.2">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 ','TargetCode':''}</v>
      </c>
    </row>
    <row r="295" spans="1:1" x14ac:dyDescent="0.2">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 ','TargetCode':''}</v>
      </c>
    </row>
    <row r="296" spans="1:1" x14ac:dyDescent="0.2">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x14ac:dyDescent="0.2">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x14ac:dyDescent="0.2">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x14ac:dyDescent="0.2">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 ','TargetCode':''}</v>
      </c>
    </row>
    <row r="300" spans="1:1" x14ac:dyDescent="0.2">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 ','TargetCode':''}</v>
      </c>
    </row>
    <row r="301" spans="1:1" x14ac:dyDescent="0.2">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 ','TargetCode':''}</v>
      </c>
    </row>
    <row r="302" spans="1:1" x14ac:dyDescent="0.2">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 ','TargetCode':''}</v>
      </c>
    </row>
    <row r="303" spans="1:1" x14ac:dyDescent="0.2">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 ','TargetCode':''}</v>
      </c>
    </row>
    <row r="304" spans="1:1" x14ac:dyDescent="0.2">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 ','TargetCode':''}</v>
      </c>
    </row>
    <row r="305" spans="1:1" x14ac:dyDescent="0.2">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 ','TargetCode':''}</v>
      </c>
    </row>
    <row r="306" spans="1:1" x14ac:dyDescent="0.2">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 ','TargetCode':''}</v>
      </c>
    </row>
    <row r="307" spans="1:1" x14ac:dyDescent="0.2">
      <c r="A307" t="str">
        <f>CONCATENATE("{'SheetId':'1deb9a6e-dc5a-4908-87cc-034ee9747e20'",",","'UId':'b8c20cc2-e76a-461c-ace9-e83abfcc1775'",",'Col':",COLUMN(BCDanhMucDauTu_06029!A21),",'Row':",ROW(BCDanhMucDauTu_06029!A21),",","'ColDynamic':",COLUMN(BCDanhMucDauTu_06029!A22),",","'RowDynamic':",ROW(BCDanhMucDauTu_06029!A22),",","'Format':'numberic'",",'Value':'",SUBSTITUTE(BCDanhMucDauTu_06029!A21,"'","\'"),"','TargetCode':''}")</f>
        <v>{'SheetId':'1deb9a6e-dc5a-4908-87cc-034ee9747e20','UId':'b8c20cc2-e76a-461c-ace9-e83abfcc1775','Col':1,'Row':21,'ColDynamic':1,'RowDynamic':22,'Format':'numberic','Value':' ','TargetCode':''}</v>
      </c>
    </row>
    <row r="308" spans="1:1" x14ac:dyDescent="0.2">
      <c r="A308" t="str">
        <f>CONCATENATE("{'SheetId':'1deb9a6e-dc5a-4908-87cc-034ee9747e20'",",","'UId':'e6fa0887-9c0a-49b1-a5d5-d55f5bee7d17'",",'Col':",COLUMN(BCDanhMucDauTu_06029!B21),",'Row':",ROW(BCDanhMucDauTu_06029!B21),",","'ColDynamic':",COLUMN(BCDanhMucDauTu_06029!B22),",","'RowDynamic':",ROW(BCDanhMucDauTu_06029!B22),",","'Format':'string'",",'Value':'",SUBSTITUTE(BCDanhMucDauTu_06029!B21,"'","\'"),"','TargetCode':''}")</f>
        <v>{'SheetId':'1deb9a6e-dc5a-4908-87cc-034ee9747e20','UId':'e6fa0887-9c0a-49b1-a5d5-d55f5bee7d17','Col':2,'Row':21,'ColDynamic':2,'RowDynamic':22,'Format':'string','Value':'Tổng','TargetCode':''}</v>
      </c>
    </row>
    <row r="309" spans="1:1" x14ac:dyDescent="0.2">
      <c r="A309" t="str">
        <f>CONCATENATE("{'SheetId':'1deb9a6e-dc5a-4908-87cc-034ee9747e20'",",","'UId':'6a029111-438c-4c2c-a425-15433a16ea47'",",'Col':",COLUMN(BCDanhMucDauTu_06029!C21),",'Row':",ROW(BCDanhMucDauTu_06029!C21),",","'ColDynamic':",COLUMN(BCDanhMucDauTu_06029!C22),",","'RowDynamic':",ROW(BCDanhMucDauTu_06029!C22),",","'Format':'numberic'",",'Value':'",SUBSTITUTE(BCDanhMucDauTu_06029!C21,"'","\'"),"','TargetCode':''}")</f>
        <v>{'SheetId':'1deb9a6e-dc5a-4908-87cc-034ee9747e20','UId':'6a029111-438c-4c2c-a425-15433a16ea47','Col':3,'Row':21,'ColDynamic':3,'RowDynamic':22,'Format':'numberic','Value':'2252','TargetCode':''}</v>
      </c>
    </row>
    <row r="310" spans="1:1" x14ac:dyDescent="0.2">
      <c r="A310" t="str">
        <f>CONCATENATE("{'SheetId':'1deb9a6e-dc5a-4908-87cc-034ee9747e20'",",","'UId':'2af5b400-8abe-46e3-8b64-7efb4d13db84'",",'Col':",COLUMN(BCDanhMucDauTu_06029!D21),",'Row':",ROW(BCDanhMucDauTu_06029!D21),",","'ColDynamic':",COLUMN(BCDanhMucDauTu_06029!D22),",","'RowDynamic':",ROW(BCDanhMucDauTu_06029!D22),",","'Format':'numberic'",",'Value':'",SUBSTITUTE(BCDanhMucDauTu_06029!D21,"'","\'"),"','TargetCode':''}")</f>
        <v>{'SheetId':'1deb9a6e-dc5a-4908-87cc-034ee9747e20','UId':'2af5b400-8abe-46e3-8b64-7efb4d13db84','Col':4,'Row':21,'ColDynamic':4,'RowDynamic':22,'Format':'numberic','Value':'375073','TargetCode':''}</v>
      </c>
    </row>
    <row r="311" spans="1:1" x14ac:dyDescent="0.2">
      <c r="A311" t="str">
        <f>CONCATENATE("{'SheetId':'1deb9a6e-dc5a-4908-87cc-034ee9747e20'",",","'UId':'142640d6-6a87-400c-bc3e-fd34124b8a95'",",'Col':",COLUMN(BCDanhMucDauTu_06029!E21),",'Row':",ROW(BCDanhMucDauTu_06029!E21),",","'ColDynamic':",COLUMN(BCDanhMucDauTu_06029!E22),",","'RowDynamic':",ROW(BCDanhMucDauTu_06029!E22),",","'Format':'numberic'",",'Value':'",SUBSTITUTE(BCDanhMucDauTu_06029!E21,"'","\'"),"','TargetCode':''}")</f>
        <v>{'SheetId':'1deb9a6e-dc5a-4908-87cc-034ee9747e20','UId':'142640d6-6a87-400c-bc3e-fd34124b8a95','Col':5,'Row':21,'ColDynamic':5,'RowDynamic':22,'Format':'numberic','Value':'','TargetCode':''}</v>
      </c>
    </row>
    <row r="312" spans="1:1" x14ac:dyDescent="0.2">
      <c r="A312" t="str">
        <f>CONCATENATE("{'SheetId':'1deb9a6e-dc5a-4908-87cc-034ee9747e20'",",","'UId':'a4748164-33b9-46bd-8561-e8b3f76700ee'",",'Col':",COLUMN(BCDanhMucDauTu_06029!F21),",'Row':",ROW(BCDanhMucDauTu_06029!F21),",","'ColDynamic':",COLUMN(BCDanhMucDauTu_06029!F22),",","'RowDynamic':",ROW(BCDanhMucDauTu_06029!F22),",","'Format':'numberic'",",'Value':'",SUBSTITUTE(BCDanhMucDauTu_06029!F21,"'","\'"),"','TargetCode':''}")</f>
        <v>{'SheetId':'1deb9a6e-dc5a-4908-87cc-034ee9747e20','UId':'a4748164-33b9-46bd-8561-e8b3f76700ee','Col':6,'Row':21,'ColDynamic':6,'RowDynamic':22,'Format':'numberic','Value':'48875343750','TargetCode':''}</v>
      </c>
    </row>
    <row r="313" spans="1:1" x14ac:dyDescent="0.2">
      <c r="A313" t="str">
        <f>CONCATENATE("{'SheetId':'1deb9a6e-dc5a-4908-87cc-034ee9747e20'",",","'UId':'8b15b2dd-95b7-4075-8cb9-63831db4f74a'",",'Col':",COLUMN(BCDanhMucDauTu_06029!G21),",'Row':",ROW(BCDanhMucDauTu_06029!G21),",","'ColDynamic':",COLUMN(BCDanhMucDauTu_06029!G22),",","'RowDynamic':",ROW(BCDanhMucDauTu_06029!G22),",","'Format':'numberic'",",'Value':'",SUBSTITUTE(BCDanhMucDauTu_06029!G21,"'","\'"),"','TargetCode':''}")</f>
        <v>{'SheetId':'1deb9a6e-dc5a-4908-87cc-034ee9747e20','UId':'8b15b2dd-95b7-4075-8cb9-63831db4f74a','Col':7,'Row':21,'ColDynamic':7,'RowDynamic':22,'Format':'numberic','Value':'0.447243835673319','TargetCode':''}</v>
      </c>
    </row>
    <row r="314" spans="1:1" x14ac:dyDescent="0.2">
      <c r="A314" t="str">
        <f>CONCATENATE("{'SheetId':'1deb9a6e-dc5a-4908-87cc-034ee9747e20'",",","'UId':'fe496e11-6071-47ac-9042-fb59341ce9d3'",",'Col':",COLUMN(BCDanhMucDauTu_06029!D22),",'Row':",ROW(BCDanhMucDauTu_06029!D22),",","'Format':'numberic'",",'Value':'",SUBSTITUTE(BCDanhMucDauTu_06029!D22,"'","\'"),"','TargetCode':''}")</f>
        <v>{'SheetId':'1deb9a6e-dc5a-4908-87cc-034ee9747e20','UId':'fe496e11-6071-47ac-9042-fb59341ce9d3','Col':4,'Row':22,'Format':'numberic','Value':' ','TargetCode':''}</v>
      </c>
    </row>
    <row r="315" spans="1:1" x14ac:dyDescent="0.2">
      <c r="A315" t="str">
        <f>CONCATENATE("{'SheetId':'1deb9a6e-dc5a-4908-87cc-034ee9747e20'",",","'UId':'8f08a933-d633-4287-845a-9819dc196996'",",'Col':",COLUMN(BCDanhMucDauTu_06029!E22),",'Row':",ROW(BCDanhMucDauTu_06029!E22),",","'Format':'numberic'",",'Value':'",SUBSTITUTE(BCDanhMucDauTu_06029!E22,"'","\'"),"','TargetCode':''}")</f>
        <v>{'SheetId':'1deb9a6e-dc5a-4908-87cc-034ee9747e20','UId':'8f08a933-d633-4287-845a-9819dc196996','Col':5,'Row':22,'Format':'numberic','Value':' ','TargetCode':''}</v>
      </c>
    </row>
    <row r="316" spans="1:1" x14ac:dyDescent="0.2">
      <c r="A316" t="str">
        <f>CONCATENATE("{'SheetId':'1deb9a6e-dc5a-4908-87cc-034ee9747e20'",",","'UId':'dad551f4-82a6-49f9-9019-06cb4c328a89'",",'Col':",COLUMN(BCDanhMucDauTu_06029!F22),",'Row':",ROW(BCDanhMucDauTu_06029!F22),",","'Format':'numberic'",",'Value':'",SUBSTITUTE(BCDanhMucDauTu_06029!F22,"'","\'"),"','TargetCode':''}")</f>
        <v>{'SheetId':'1deb9a6e-dc5a-4908-87cc-034ee9747e20','UId':'dad551f4-82a6-49f9-9019-06cb4c328a89','Col':6,'Row':22,'Format':'numberic','Value':' ','TargetCode':''}</v>
      </c>
    </row>
    <row r="317" spans="1:1" x14ac:dyDescent="0.2">
      <c r="A317" t="str">
        <f>CONCATENATE("{'SheetId':'1deb9a6e-dc5a-4908-87cc-034ee9747e20'",",","'UId':'7bf94847-0bfe-4d96-ab7a-1ce79d9343f5'",",'Col':",COLUMN(BCDanhMucDauTu_06029!G22),",'Row':",ROW(BCDanhMucDauTu_06029!G22),",","'Format':'numberic'",",'Value':'",SUBSTITUTE(BCDanhMucDauTu_06029!G22,"'","\'"),"','TargetCode':''}")</f>
        <v>{'SheetId':'1deb9a6e-dc5a-4908-87cc-034ee9747e20','UId':'7bf94847-0bfe-4d96-ab7a-1ce79d9343f5','Col':7,'Row':22,'Format':'numberic','Value':'','TargetCode':''}</v>
      </c>
    </row>
    <row r="318" spans="1:1" x14ac:dyDescent="0.2">
      <c r="A318" t="str">
        <f>CONCATENATE("{'SheetId':'1deb9a6e-dc5a-4908-87cc-034ee9747e20'",",","'UId':'55eed474-1147-4da3-9086-9e821874c0a4'",",'Col':",COLUMN(BCDanhMucDauTu_06029!A24),",'Row':",ROW(BCDanhMucDauTu_06029!A24),",","'ColDynamic':",COLUMN(BCDanhMucDauTu_06029!A27),",","'RowDynamic':",ROW(BCDanhMucDauTu_06029!A27),",","'Format':'numberic'",",'Value':'",SUBSTITUTE(BCDanhMucDauTu_06029!A24,"'","\'"),"','TargetCode':''}")</f>
        <v>{'SheetId':'1deb9a6e-dc5a-4908-87cc-034ee9747e20','UId':'55eed474-1147-4da3-9086-9e821874c0a4','Col':1,'Row':24,'ColDynamic':1,'RowDynamic':27,'Format':'numberic','Value':' ','TargetCode':''}</v>
      </c>
    </row>
    <row r="319" spans="1:1" x14ac:dyDescent="0.2">
      <c r="A319" t="str">
        <f>CONCATENATE("{'SheetId':'1deb9a6e-dc5a-4908-87cc-034ee9747e20'",",","'UId':'1c32b7bf-2ca1-44a0-8279-a8f01d6b7249'",",'Col':",COLUMN(BCDanhMucDauTu_06029!B24),",'Row':",ROW(BCDanhMucDauTu_06029!B24),",","'ColDynamic':",COLUMN(BCDanhMucDauTu_06029!B27),",","'RowDynamic':",ROW(BCDanhMucDauTu_06029!B27),",","'Format':'string'",",'Value':'",SUBSTITUTE(BCDanhMucDauTu_06029!B24,"'","\'"),"','TargetCode':''}")</f>
        <v>{'SheetId':'1deb9a6e-dc5a-4908-87cc-034ee9747e20','UId':'1c32b7bf-2ca1-44a0-8279-a8f01d6b7249','Col':2,'Row':24,'ColDynamic':2,'RowDynamic':27,'Format':'string','Value':'Tổng','TargetCode':''}</v>
      </c>
    </row>
    <row r="320" spans="1:1" x14ac:dyDescent="0.2">
      <c r="A320" t="str">
        <f>CONCATENATE("{'SheetId':'1deb9a6e-dc5a-4908-87cc-034ee9747e20'",",","'UId':'f6a0865a-7cc4-4bd5-9c41-171ccfbe8908'",",'Col':",COLUMN(BCDanhMucDauTu_06029!C24),",'Row':",ROW(BCDanhMucDauTu_06029!C24),",","'ColDynamic':",COLUMN(BCDanhMucDauTu_06029!C27),",","'RowDynamic':",ROW(BCDanhMucDauTu_06029!C27),",","'Format':'numberic'",",'Value':'",SUBSTITUTE(BCDanhMucDauTu_06029!C24,"'","\'"),"','TargetCode':''}")</f>
        <v>{'SheetId':'1deb9a6e-dc5a-4908-87cc-034ee9747e20','UId':'f6a0865a-7cc4-4bd5-9c41-171ccfbe8908','Col':3,'Row':24,'ColDynamic':3,'RowDynamic':27,'Format':'numberic','Value':'2254','TargetCode':''}</v>
      </c>
    </row>
    <row r="321" spans="1:1" x14ac:dyDescent="0.2">
      <c r="A321" t="str">
        <f>CONCATENATE("{'SheetId':'1deb9a6e-dc5a-4908-87cc-034ee9747e20'",",","'UId':'26677bc1-4784-4b02-a8da-eb1a17958c29'",",'Col':",COLUMN(BCDanhMucDauTu_06029!D24),",'Row':",ROW(BCDanhMucDauTu_06029!D24),",","'ColDynamic':",COLUMN(BCDanhMucDauTu_06029!D27),",","'RowDynamic':",ROW(BCDanhMucDauTu_06029!D27),",","'Format':'numberic'",",'Value':'",SUBSTITUTE(BCDanhMucDauTu_06029!D24,"'","\'"),"','TargetCode':''}")</f>
        <v>{'SheetId':'1deb9a6e-dc5a-4908-87cc-034ee9747e20','UId':'26677bc1-4784-4b02-a8da-eb1a17958c29','Col':4,'Row':24,'ColDynamic':4,'RowDynamic':27,'Format':'numberic','Value':' ','TargetCode':''}</v>
      </c>
    </row>
    <row r="322" spans="1:1" x14ac:dyDescent="0.2">
      <c r="A322" t="str">
        <f>CONCATENATE("{'SheetId':'1deb9a6e-dc5a-4908-87cc-034ee9747e20'",",","'UId':'8088aec8-68fc-443f-8fce-4f1788e831ff'",",'Col':",COLUMN(BCDanhMucDauTu_06029!E24),",'Row':",ROW(BCDanhMucDauTu_06029!E24),",","'ColDynamic':",COLUMN(BCDanhMucDauTu_06029!E27),",","'RowDynamic':",ROW(BCDanhMucDauTu_06029!E27),",","'Format':'numberic'",",'Value':'",SUBSTITUTE(BCDanhMucDauTu_06029!E24,"'","\'"),"','TargetCode':''}")</f>
        <v>{'SheetId':'1deb9a6e-dc5a-4908-87cc-034ee9747e20','UId':'8088aec8-68fc-443f-8fce-4f1788e831ff','Col':5,'Row':24,'ColDynamic':5,'RowDynamic':27,'Format':'numberic','Value':' ','TargetCode':''}</v>
      </c>
    </row>
    <row r="323" spans="1:1" x14ac:dyDescent="0.2">
      <c r="A323" t="str">
        <f>CONCATENATE("{'SheetId':'1deb9a6e-dc5a-4908-87cc-034ee9747e20'",",","'UId':'109895da-3858-4d8d-ab90-543bcf58b23e'",",'Col':",COLUMN(BCDanhMucDauTu_06029!F24),",'Row':",ROW(BCDanhMucDauTu_06029!F24),",","'ColDynamic':",COLUMN(BCDanhMucDauTu_06029!F27),",","'RowDynamic':",ROW(BCDanhMucDauTu_06029!F27),",","'Format':'numberic'",",'Value':'",SUBSTITUTE(BCDanhMucDauTu_06029!F24,"'","\'"),"','TargetCode':''}")</f>
        <v>{'SheetId':'1deb9a6e-dc5a-4908-87cc-034ee9747e20','UId':'109895da-3858-4d8d-ab90-543bcf58b23e','Col':6,'Row':24,'ColDynamic':6,'RowDynamic':27,'Format':'numberic','Value':' ','TargetCode':''}</v>
      </c>
    </row>
    <row r="324" spans="1:1" x14ac:dyDescent="0.2">
      <c r="A324" t="str">
        <f>CONCATENATE("{'SheetId':'1deb9a6e-dc5a-4908-87cc-034ee9747e20'",",","'UId':'b12319f9-b486-4e3c-968f-635c2693280b'",",'Col':",COLUMN(BCDanhMucDauTu_06029!G24),",'Row':",ROW(BCDanhMucDauTu_06029!G24),",","'ColDynamic':",COLUMN(BCDanhMucDauTu_06029!G27),",","'RowDynamic':",ROW(BCDanhMucDauTu_06029!G27),",","'Format':'numberic'",",'Value':'",SUBSTITUTE(BCDanhMucDauTu_06029!G24,"'","\'"),"','TargetCode':''}")</f>
        <v>{'SheetId':'1deb9a6e-dc5a-4908-87cc-034ee9747e20','UId':'b12319f9-b486-4e3c-968f-635c2693280b','Col':7,'Row':24,'ColDynamic':7,'RowDynamic':27,'Format':'numberic','Value':'','TargetCode':''}</v>
      </c>
    </row>
    <row r="325" spans="1:1" x14ac:dyDescent="0.2">
      <c r="A325" t="str">
        <f>CONCATENATE("{'SheetId':'1deb9a6e-dc5a-4908-87cc-034ee9747e20'",",","'UId':'740ad2fc-8f8c-4571-bfbb-d73a204a23fa'",",'Col':",COLUMN(BCDanhMucDauTu_06029!D25),",'Row':",ROW(BCDanhMucDauTu_06029!D25),",","'Format':'numberic'",",'Value':'",SUBSTITUTE(BCDanhMucDauTu_06029!D25,"'","\'"),"','TargetCode':''}")</f>
        <v>{'SheetId':'1deb9a6e-dc5a-4908-87cc-034ee9747e20','UId':'740ad2fc-8f8c-4571-bfbb-d73a204a23fa','Col':4,'Row':25,'Format':'numberic','Value':'375073','TargetCode':''}</v>
      </c>
    </row>
    <row r="326" spans="1:1" x14ac:dyDescent="0.2">
      <c r="A326" t="str">
        <f>CONCATENATE("{'SheetId':'1deb9a6e-dc5a-4908-87cc-034ee9747e20'",",","'UId':'41643327-c3cb-4259-acbc-d10c8c939580'",",'Col':",COLUMN(BCDanhMucDauTu_06029!E25),",'Row':",ROW(BCDanhMucDauTu_06029!E25),",","'Format':'numberic'",",'Value':'",SUBSTITUTE(BCDanhMucDauTu_06029!E25,"'","\'"),"','TargetCode':''}")</f>
        <v>{'SheetId':'1deb9a6e-dc5a-4908-87cc-034ee9747e20','UId':'41643327-c3cb-4259-acbc-d10c8c939580','Col':5,'Row':25,'Format':'numberic','Value':'','TargetCode':''}</v>
      </c>
    </row>
    <row r="327" spans="1:1" x14ac:dyDescent="0.2">
      <c r="A327" t="str">
        <f>CONCATENATE("{'SheetId':'1deb9a6e-dc5a-4908-87cc-034ee9747e20'",",","'UId':'d007d564-0a98-45f4-94c4-a2e4056245bc'",",'Col':",COLUMN(BCDanhMucDauTu_06029!F25),",'Row':",ROW(BCDanhMucDauTu_06029!F25),",","'Format':'numberic'",",'Value':'",SUBSTITUTE(BCDanhMucDauTu_06029!F25,"'","\'"),"','TargetCode':''}")</f>
        <v>{'SheetId':'1deb9a6e-dc5a-4908-87cc-034ee9747e20','UId':'d007d564-0a98-45f4-94c4-a2e4056245bc','Col':6,'Row':25,'Format':'numberic','Value':'48875343750','TargetCode':''}</v>
      </c>
    </row>
    <row r="328" spans="1:1" x14ac:dyDescent="0.2">
      <c r="A328" t="str">
        <f>CONCATENATE("{'SheetId':'1deb9a6e-dc5a-4908-87cc-034ee9747e20'",",","'UId':'87b8e950-d5f9-45b4-8cfb-d8108dd16f8f'",",'Col':",COLUMN(BCDanhMucDauTu_06029!G25),",'Row':",ROW(BCDanhMucDauTu_06029!G25),",","'Format':'numberic'",",'Value':'",SUBSTITUTE(BCDanhMucDauTu_06029!G25,"'","\'"),"','TargetCode':''}")</f>
        <v>{'SheetId':'1deb9a6e-dc5a-4908-87cc-034ee9747e20','UId':'87b8e950-d5f9-45b4-8cfb-d8108dd16f8f','Col':7,'Row':25,'Format':'numberic','Value':'0.447243835673319','TargetCode':''}</v>
      </c>
    </row>
    <row r="329" spans="1:1" x14ac:dyDescent="0.2">
      <c r="A329" t="str">
        <f>CONCATENATE("{'SheetId':'1deb9a6e-dc5a-4908-87cc-034ee9747e20'",",","'UId':'70e2406f-94eb-466f-8d09-837ad44a449c'",",'Col':",COLUMN(BCDanhMucDauTu_06029!D26),",'Row':",ROW(BCDanhMucDauTu_06029!D26),",","'Format':'numberic'",",'Value':'",SUBSTITUTE(BCDanhMucDauTu_06029!D26,"'","\'"),"','TargetCode':''}")</f>
        <v>{'SheetId':'1deb9a6e-dc5a-4908-87cc-034ee9747e20','UId':'70e2406f-94eb-466f-8d09-837ad44a449c','Col':4,'Row':26,'Format':'numberic','Value':' ','TargetCode':''}</v>
      </c>
    </row>
    <row r="330" spans="1:1" x14ac:dyDescent="0.2">
      <c r="A330" t="str">
        <f>CONCATENATE("{'SheetId':'1deb9a6e-dc5a-4908-87cc-034ee9747e20'",",","'UId':'d0c68994-6723-45f4-a51b-ec4a1f1cb761'",",'Col':",COLUMN(BCDanhMucDauTu_06029!E26),",'Row':",ROW(BCDanhMucDauTu_06029!E26),",","'Format':'numberic'",",'Value':'",SUBSTITUTE(BCDanhMucDauTu_06029!E26,"'","\'"),"','TargetCode':''}")</f>
        <v>{'SheetId':'1deb9a6e-dc5a-4908-87cc-034ee9747e20','UId':'d0c68994-6723-45f4-a51b-ec4a1f1cb761','Col':5,'Row':26,'Format':'numberic','Value':' ','TargetCode':''}</v>
      </c>
    </row>
    <row r="331" spans="1:1" x14ac:dyDescent="0.2">
      <c r="A331" t="str">
        <f>CONCATENATE("{'SheetId':'1deb9a6e-dc5a-4908-87cc-034ee9747e20'",",","'UId':'6c78638c-c601-49bf-a9e5-d48c4258eadd'",",'Col':",COLUMN(BCDanhMucDauTu_06029!F26),",'Row':",ROW(BCDanhMucDauTu_06029!F26),",","'Format':'numberic'",",'Value':'",SUBSTITUTE(BCDanhMucDauTu_06029!F26,"'","\'"),"','TargetCode':''}")</f>
        <v>{'SheetId':'1deb9a6e-dc5a-4908-87cc-034ee9747e20','UId':'6c78638c-c601-49bf-a9e5-d48c4258eadd','Col':6,'Row':26,'Format':'numberic','Value':' ','TargetCode':''}</v>
      </c>
    </row>
    <row r="332" spans="1:1" x14ac:dyDescent="0.2">
      <c r="A332" t="str">
        <f>CONCATENATE("{'SheetId':'1deb9a6e-dc5a-4908-87cc-034ee9747e20'",",","'UId':'bb82eed3-a7c3-4954-be20-20a9717d4026'",",'Col':",COLUMN(BCDanhMucDauTu_06029!G26),",'Row':",ROW(BCDanhMucDauTu_06029!G26),",","'Format':'numberic'",",'Value':'",SUBSTITUTE(BCDanhMucDauTu_06029!G26,"'","\'"),"','TargetCode':''}")</f>
        <v>{'SheetId':'1deb9a6e-dc5a-4908-87cc-034ee9747e20','UId':'bb82eed3-a7c3-4954-be20-20a9717d4026','Col':7,'Row':26,'Format':'numberic','Value':'','TargetCode':''}</v>
      </c>
    </row>
    <row r="333" spans="1:1" x14ac:dyDescent="0.2">
      <c r="A333" t="str">
        <f>CONCATENATE("{'SheetId':'1deb9a6e-dc5a-4908-87cc-034ee9747e20'",",","'UId':'4fe6fd2f-049f-4c3b-a78b-58fd08d62d7d'",",'Col':",COLUMN(BCDanhMucDauTu_06029!A28),",'Row':",ROW(BCDanhMucDauTu_06029!A28),",","'ColDynamic':",COLUMN(BCDanhMucDauTu_06029!A31),",","'RowDynamic':",ROW(BCDanhMucDauTu_06029!A31),",","'Format':'numberic'",",'Value':'",SUBSTITUTE(BCDanhMucDauTu_06029!A28,"'","\'"),"','TargetCode':''}")</f>
        <v>{'SheetId':'1deb9a6e-dc5a-4908-87cc-034ee9747e20','UId':'4fe6fd2f-049f-4c3b-a78b-58fd08d62d7d','Col':1,'Row':28,'ColDynamic':1,'RowDynamic':31,'Format':'numberic','Value':' ','TargetCode':''}</v>
      </c>
    </row>
    <row r="334" spans="1:1" x14ac:dyDescent="0.2">
      <c r="A334" t="str">
        <f>CONCATENATE("{'SheetId':'1deb9a6e-dc5a-4908-87cc-034ee9747e20'",",","'UId':'21737fa5-5263-466a-9802-c554ec94ffeb'",",'Col':",COLUMN(BCDanhMucDauTu_06029!B28),",'Row':",ROW(BCDanhMucDauTu_06029!B28),",","'ColDynamic':",COLUMN(BCDanhMucDauTu_06029!B31),",","'RowDynamic':",ROW(BCDanhMucDauTu_06029!B31),",","'Format':'string'",",'Value':'",SUBSTITUTE(BCDanhMucDauTu_06029!B28,"'","\'"),"','TargetCode':''}")</f>
        <v>{'SheetId':'1deb9a6e-dc5a-4908-87cc-034ee9747e20','UId':'21737fa5-5263-466a-9802-c554ec94ffeb','Col':2,'Row':28,'ColDynamic':2,'RowDynamic':31,'Format':'string','Value':'Tổng','TargetCode':''}</v>
      </c>
    </row>
    <row r="335" spans="1:1" x14ac:dyDescent="0.2">
      <c r="A335" t="str">
        <f>CONCATENATE("{'SheetId':'1deb9a6e-dc5a-4908-87cc-034ee9747e20'",",","'UId':'b1780ae8-e3e9-4d68-b8e3-06dc22233b5c'",",'Col':",COLUMN(BCDanhMucDauTu_06029!C28),",'Row':",ROW(BCDanhMucDauTu_06029!C28),",","'ColDynamic':",COLUMN(BCDanhMucDauTu_06029!C31),",","'RowDynamic':",ROW(BCDanhMucDauTu_06029!C31),",","'Format':'numberic'",",'Value':'",SUBSTITUTE(BCDanhMucDauTu_06029!C28,"'","\'"),"','TargetCode':''}")</f>
        <v>{'SheetId':'1deb9a6e-dc5a-4908-87cc-034ee9747e20','UId':'b1780ae8-e3e9-4d68-b8e3-06dc22233b5c','Col':3,'Row':28,'ColDynamic':3,'RowDynamic':31,'Format':'numberic','Value':'2257','TargetCode':''}</v>
      </c>
    </row>
    <row r="336" spans="1:1" x14ac:dyDescent="0.2">
      <c r="A336" t="str">
        <f>CONCATENATE("{'SheetId':'1deb9a6e-dc5a-4908-87cc-034ee9747e20'",",","'UId':'fd0c415a-d2bc-42ee-b389-414f8400dae8'",",'Col':",COLUMN(BCDanhMucDauTu_06029!D28),",'Row':",ROW(BCDanhMucDauTu_06029!D28),",","'ColDynamic':",COLUMN(BCDanhMucDauTu_06029!D31),",","'RowDynamic':",ROW(BCDanhMucDauTu_06029!D31),",","'Format':'numberic'",",'Value':'",SUBSTITUTE(BCDanhMucDauTu_06029!D28,"'","\'"),"','TargetCode':''}")</f>
        <v>{'SheetId':'1deb9a6e-dc5a-4908-87cc-034ee9747e20','UId':'fd0c415a-d2bc-42ee-b389-414f8400dae8','Col':4,'Row':28,'ColDynamic':4,'RowDynamic':31,'Format':'numberic','Value':' ','TargetCode':''}</v>
      </c>
    </row>
    <row r="337" spans="1:1" x14ac:dyDescent="0.2">
      <c r="A337" t="str">
        <f>CONCATENATE("{'SheetId':'1deb9a6e-dc5a-4908-87cc-034ee9747e20'",",","'UId':'816243e8-9c85-4ba1-805c-371f6b4844e4'",",'Col':",COLUMN(BCDanhMucDauTu_06029!E28),",'Row':",ROW(BCDanhMucDauTu_06029!E28),",","'ColDynamic':",COLUMN(BCDanhMucDauTu_06029!E31),",","'RowDynamic':",ROW(BCDanhMucDauTu_06029!E31),",","'Format':'numberic'",",'Value':'",SUBSTITUTE(BCDanhMucDauTu_06029!E28,"'","\'"),"','TargetCode':''}")</f>
        <v>{'SheetId':'1deb9a6e-dc5a-4908-87cc-034ee9747e20','UId':'816243e8-9c85-4ba1-805c-371f6b4844e4','Col':5,'Row':28,'ColDynamic':5,'RowDynamic':31,'Format':'numberic','Value':' ','TargetCode':''}</v>
      </c>
    </row>
    <row r="338" spans="1:1" x14ac:dyDescent="0.2">
      <c r="A338" t="str">
        <f>CONCATENATE("{'SheetId':'1deb9a6e-dc5a-4908-87cc-034ee9747e20'",",","'UId':'2efa8183-1804-400f-919b-54e0d328e017'",",'Col':",COLUMN(BCDanhMucDauTu_06029!F28),",'Row':",ROW(BCDanhMucDauTu_06029!F28),",","'ColDynamic':",COLUMN(BCDanhMucDauTu_06029!F31),",","'RowDynamic':",ROW(BCDanhMucDauTu_06029!F31),",","'Format':'numberic'",",'Value':'",SUBSTITUTE(BCDanhMucDauTu_06029!F28,"'","\'"),"','TargetCode':''}")</f>
        <v>{'SheetId':'1deb9a6e-dc5a-4908-87cc-034ee9747e20','UId':'2efa8183-1804-400f-919b-54e0d328e017','Col':6,'Row':28,'ColDynamic':6,'RowDynamic':31,'Format':'numberic','Value':'2411346237','TargetCode':''}</v>
      </c>
    </row>
    <row r="339" spans="1:1" x14ac:dyDescent="0.2">
      <c r="A339" t="str">
        <f>CONCATENATE("{'SheetId':'1deb9a6e-dc5a-4908-87cc-034ee9747e20'",",","'UId':'890ca93f-4ffa-4063-bc4e-3ca8427d321f'",",'Col':",COLUMN(BCDanhMucDauTu_06029!G28),",'Row':",ROW(BCDanhMucDauTu_06029!G28),",","'ColDynamic':",COLUMN(BCDanhMucDauTu_06029!G31),",","'RowDynamic':",ROW(BCDanhMucDauTu_06029!G31),",","'Format':'numberic'",",'Value':'",SUBSTITUTE(BCDanhMucDauTu_06029!G28,"'","\'"),"','TargetCode':''}")</f>
        <v>{'SheetId':'1deb9a6e-dc5a-4908-87cc-034ee9747e20','UId':'890ca93f-4ffa-4063-bc4e-3ca8427d321f','Col':7,'Row':28,'ColDynamic':7,'RowDynamic':31,'Format':'numberic','Value':'0.0220655172409361','TargetCode':''}</v>
      </c>
    </row>
    <row r="340" spans="1:1" x14ac:dyDescent="0.2">
      <c r="A340" t="str">
        <f>CONCATENATE("{'SheetId':'1deb9a6e-dc5a-4908-87cc-034ee9747e20'",",","'UId':'df249e66-a9ea-45a2-9c76-d51aecb2379d'",",'Col':",COLUMN(BCDanhMucDauTu_06029!D29),",'Row':",ROW(BCDanhMucDauTu_06029!D29),",","'Format':'numberic'",",'Value':'",SUBSTITUTE(BCDanhMucDauTu_06029!D29,"'","\'"),"','TargetCode':''}")</f>
        <v>{'SheetId':'1deb9a6e-dc5a-4908-87cc-034ee9747e20','UId':'df249e66-a9ea-45a2-9c76-d51aecb2379d','Col':4,'Row':29,'Format':'numberic','Value':' ','TargetCode':''}</v>
      </c>
    </row>
    <row r="341" spans="1:1" x14ac:dyDescent="0.2">
      <c r="A341" t="str">
        <f>CONCATENATE("{'SheetId':'1deb9a6e-dc5a-4908-87cc-034ee9747e20'",",","'UId':'a81df1b4-0c26-4bbd-9a9d-27dc4b538b2c'",",'Col':",COLUMN(BCDanhMucDauTu_06029!E29),",'Row':",ROW(BCDanhMucDauTu_06029!E29),",","'Format':'numberic'",",'Value':'",SUBSTITUTE(BCDanhMucDauTu_06029!E29,"'","\'"),"','TargetCode':''}")</f>
        <v>{'SheetId':'1deb9a6e-dc5a-4908-87cc-034ee9747e20','UId':'a81df1b4-0c26-4bbd-9a9d-27dc4b538b2c','Col':5,'Row':29,'Format':'numberic','Value':' ','TargetCode':''}</v>
      </c>
    </row>
    <row r="342" spans="1:1" x14ac:dyDescent="0.2">
      <c r="A342" t="str">
        <f>CONCATENATE("{'SheetId':'1deb9a6e-dc5a-4908-87cc-034ee9747e20'",",","'UId':'4a9e3616-ca24-464d-b5e2-89b07d4dab94'",",'Col':",COLUMN(BCDanhMucDauTu_06029!F29),",'Row':",ROW(BCDanhMucDauTu_06029!F29),",","'Format':'numberic'",",'Value':'",SUBSTITUTE(BCDanhMucDauTu_06029!F29,"'","\'"),"','TargetCode':''}")</f>
        <v>{'SheetId':'1deb9a6e-dc5a-4908-87cc-034ee9747e20','UId':'4a9e3616-ca24-464d-b5e2-89b07d4dab94','Col':6,'Row':29,'Format':'numberic','Value':' ','TargetCode':''}</v>
      </c>
    </row>
    <row r="343" spans="1:1" x14ac:dyDescent="0.2">
      <c r="A343" t="str">
        <f>CONCATENATE("{'SheetId':'1deb9a6e-dc5a-4908-87cc-034ee9747e20'",",","'UId':'4cbb5dbb-7a56-4367-b451-172c5d9fc088'",",'Col':",COLUMN(BCDanhMucDauTu_06029!G29),",'Row':",ROW(BCDanhMucDauTu_06029!G29),",","'Format':'numberic'",",'Value':'",SUBSTITUTE(BCDanhMucDauTu_06029!G29,"'","\'"),"','TargetCode':''}")</f>
        <v>{'SheetId':'1deb9a6e-dc5a-4908-87cc-034ee9747e20','UId':'4cbb5dbb-7a56-4367-b451-172c5d9fc088','Col':7,'Row':29,'Format':'numberic','Value':'','TargetCode':''}</v>
      </c>
    </row>
    <row r="344" spans="1:1" x14ac:dyDescent="0.2">
      <c r="A344" t="str">
        <f>CONCATENATE("{'SheetId':'1deb9a6e-dc5a-4908-87cc-034ee9747e20'",",","'UId':'70357de6-0706-48a2-a361-da95bcaa1827'",",'Col':",COLUMN(BCDanhMucDauTu_06029!D30),",'Row':",ROW(BCDanhMucDauTu_06029!D30),",","'Format':'numberic'",",'Value':'",SUBSTITUTE(BCDanhMucDauTu_06029!D30,"'","\'"),"','TargetCode':''}")</f>
        <v>{'SheetId':'1deb9a6e-dc5a-4908-87cc-034ee9747e20','UId':'70357de6-0706-48a2-a361-da95bcaa1827','Col':4,'Row':30,'Format':'numberic','Value':' ','TargetCode':''}</v>
      </c>
    </row>
    <row r="345" spans="1:1" x14ac:dyDescent="0.2">
      <c r="A345" t="str">
        <f>CONCATENATE("{'SheetId':'1deb9a6e-dc5a-4908-87cc-034ee9747e20'",",","'UId':'4f148c59-190d-4dad-aff9-126f4ce81c6d'",",'Col':",COLUMN(BCDanhMucDauTu_06029!E30),",'Row':",ROW(BCDanhMucDauTu_06029!E30),",","'Format':'numberic'",",'Value':'",SUBSTITUTE(BCDanhMucDauTu_06029!E30,"'","\'"),"','TargetCode':''}")</f>
        <v>{'SheetId':'1deb9a6e-dc5a-4908-87cc-034ee9747e20','UId':'4f148c59-190d-4dad-aff9-126f4ce81c6d','Col':5,'Row':30,'Format':'numberic','Value':' ','TargetCode':''}</v>
      </c>
    </row>
    <row r="346" spans="1:1" x14ac:dyDescent="0.2">
      <c r="A346" t="str">
        <f>CONCATENATE("{'SheetId':'1deb9a6e-dc5a-4908-87cc-034ee9747e20'",",","'UId':'6ba9d2bf-7322-4bb6-be73-05a728f53c5a'",",'Col':",COLUMN(BCDanhMucDauTu_06029!F30),",'Row':",ROW(BCDanhMucDauTu_06029!F30),",","'Format':'numberic'",",'Value':'",SUBSTITUTE(BCDanhMucDauTu_06029!F30,"'","\'"),"','TargetCode':''}")</f>
        <v>{'SheetId':'1deb9a6e-dc5a-4908-87cc-034ee9747e20','UId':'6ba9d2bf-7322-4bb6-be73-05a728f53c5a','Col':6,'Row':30,'Format':'numberic','Value':'99722046','TargetCode':''}</v>
      </c>
    </row>
    <row r="347" spans="1:1" x14ac:dyDescent="0.2">
      <c r="A347" t="str">
        <f>CONCATENATE("{'SheetId':'1deb9a6e-dc5a-4908-87cc-034ee9747e20'",",","'UId':'cad08826-aed0-458d-a3df-563ee1ca2782'",",'Col':",COLUMN(BCDanhMucDauTu_06029!G30),",'Row':",ROW(BCDanhMucDauTu_06029!G30),",","'Format':'numberic'",",'Value':'",SUBSTITUTE(BCDanhMucDauTu_06029!G30,"'","\'"),"','TargetCode':''}")</f>
        <v>{'SheetId':'1deb9a6e-dc5a-4908-87cc-034ee9747e20','UId':'cad08826-aed0-458d-a3df-563ee1ca2782','Col':7,'Row':30,'Format':'numberic','Value':'0.000912526990753515','TargetCode':''}</v>
      </c>
    </row>
    <row r="348" spans="1:1" x14ac:dyDescent="0.2">
      <c r="A348" t="str">
        <f>CONCATENATE("{'SheetId':'1deb9a6e-dc5a-4908-87cc-034ee9747e20'",",","'UId':'26452794-e0d2-44f2-8c51-7f5465fbf4cf'",",'Col':",COLUMN(BCDanhMucDauTu_06029!A32),",'Row':",ROW(BCDanhMucDauTu_06029!A32),",","'ColDynamic':",COLUMN(BCDanhMucDauTu_06029!A29),",","'RowDynamic':",ROW(BCDanhMucDauTu_06029!A29),",","'Format':'string'",",'Value':'",SUBSTITUTE(BCDanhMucDauTu_06029!A32,"'","\'"),"','TargetCode':''}")</f>
        <v>{'SheetId':'1deb9a6e-dc5a-4908-87cc-034ee9747e20','UId':'26452794-e0d2-44f2-8c51-7f5465fbf4cf','Col':1,'Row':32,'ColDynamic':1,'RowDynamic':29,'Format':'string','Value':' ','TargetCode':''}</v>
      </c>
    </row>
    <row r="349" spans="1:1" x14ac:dyDescent="0.2">
      <c r="A349" t="str">
        <f>CONCATENATE("{'SheetId':'1deb9a6e-dc5a-4908-87cc-034ee9747e20'",",","'UId':'9b14eff9-5e45-4cf1-9494-0604b89ed28b'",",'Col':",COLUMN(BCDanhMucDauTu_06029!B32),",'Row':",ROW(BCDanhMucDauTu_06029!B32),",","'ColDynamic':",COLUMN(BCDanhMucDauTu_06029!B29),",","'RowDynamic':",ROW(BCDanhMucDauTu_06029!B29),",","'Format':'string'",",'Value':'",SUBSTITUTE(BCDanhMucDauTu_06029!B32,"'","\'"),"','TargetCode':''}")</f>
        <v>{'SheetId':'1deb9a6e-dc5a-4908-87cc-034ee9747e20','UId':'9b14eff9-5e45-4cf1-9494-0604b89ed28b','Col':2,'Row':32,'ColDynamic':2,'RowDynamic':29,'Format':'string','Value':'Tiền gửi ngân hàng dưới 3 tháng','TargetCode':''}</v>
      </c>
    </row>
    <row r="350" spans="1:1" x14ac:dyDescent="0.2">
      <c r="A350" t="str">
        <f>CONCATENATE("{'SheetId':'1deb9a6e-dc5a-4908-87cc-034ee9747e20'",",","'UId':'8d66f097-23e3-4ef9-8131-e5ac52c6b32f'",",'Col':",COLUMN(BCDanhMucDauTu_06029!C32),",'Row':",ROW(BCDanhMucDauTu_06029!C32),",","'ColDynamic':",COLUMN(BCDanhMucDauTu_06029!C29),",","'RowDynamic':",ROW(BCDanhMucDauTu_06029!C29),",","'Format':'string'",",'Value':'",SUBSTITUTE(BCDanhMucDauTu_06029!C32,"'","\'"),"','TargetCode':''}")</f>
        <v>{'SheetId':'1deb9a6e-dc5a-4908-87cc-034ee9747e20','UId':'8d66f097-23e3-4ef9-8131-e5ac52c6b32f','Col':3,'Row':32,'ColDynamic':3,'RowDynamic':29,'Format':'string','Value':'2260','TargetCode':''}</v>
      </c>
    </row>
    <row r="351" spans="1:1" x14ac:dyDescent="0.2">
      <c r="A351" t="str">
        <f>CONCATENATE("{'SheetId':'1deb9a6e-dc5a-4908-87cc-034ee9747e20'",",","'UId':'ead9614a-658c-4220-bedf-ca1bfba113ca'",",'Col':",COLUMN(BCDanhMucDauTu_06029!D32),",'Row':",ROW(BCDanhMucDauTu_06029!D32),",","'ColDynamic':",COLUMN(BCDanhMucDauTu_06029!D29),",","'RowDynamic':",ROW(BCDanhMucDauTu_06029!D29),",","'Format':'numberic'",",'Value':'",SUBSTITUTE(BCDanhMucDauTu_06029!D32,"'","\'"),"','TargetCode':''}")</f>
        <v>{'SheetId':'1deb9a6e-dc5a-4908-87cc-034ee9747e20','UId':'ead9614a-658c-4220-bedf-ca1bfba113ca','Col':4,'Row':32,'ColDynamic':4,'RowDynamic':29,'Format':'numberic','Value':' ','TargetCode':''}</v>
      </c>
    </row>
    <row r="352" spans="1:1" x14ac:dyDescent="0.2">
      <c r="A352" t="str">
        <f>CONCATENATE("{'SheetId':'1deb9a6e-dc5a-4908-87cc-034ee9747e20'",",","'UId':'4fdfc09c-5e5b-40ad-b617-c48d140e6fbc'",",'Col':",COLUMN(BCDanhMucDauTu_06029!E32),",'Row':",ROW(BCDanhMucDauTu_06029!E32),",","'ColDynamic':",COLUMN(BCDanhMucDauTu_06029!E29),",","'RowDynamic':",ROW(BCDanhMucDauTu_06029!E29),",","'Format':'numberic'",",'Value':'",SUBSTITUTE(BCDanhMucDauTu_06029!E32,"'","\'"),"','TargetCode':''}")</f>
        <v>{'SheetId':'1deb9a6e-dc5a-4908-87cc-034ee9747e20','UId':'4fdfc09c-5e5b-40ad-b617-c48d140e6fbc','Col':5,'Row':32,'ColDynamic':5,'RowDynamic':29,'Format':'numberic','Value':' ','TargetCode':''}</v>
      </c>
    </row>
    <row r="353" spans="1:1" x14ac:dyDescent="0.2">
      <c r="A353" t="str">
        <f>CONCATENATE("{'SheetId':'1deb9a6e-dc5a-4908-87cc-034ee9747e20'",",","'UId':'ba8351a8-8ef9-4c39-b20c-9e499c7302c4'",",'Col':",COLUMN(BCDanhMucDauTu_06029!F32),",'Row':",ROW(BCDanhMucDauTu_06029!F32),",","'ColDynamic':",COLUMN(BCDanhMucDauTu_06029!F29),",","'RowDynamic':",ROW(BCDanhMucDauTu_06029!F29),",","'Format':'numberic'",",'Value':'",SUBSTITUTE(BCDanhMucDauTu_06029!F32,"'","\'"),"','TargetCode':''}")</f>
        <v>{'SheetId':'1deb9a6e-dc5a-4908-87cc-034ee9747e20','UId':'ba8351a8-8ef9-4c39-b20c-9e499c7302c4','Col':6,'Row':32,'ColDynamic':6,'RowDynamic':29,'Format':'numberic','Value':'12880000000','TargetCode':''}</v>
      </c>
    </row>
    <row r="354" spans="1:1" x14ac:dyDescent="0.2">
      <c r="A354" t="str">
        <f>CONCATENATE("{'SheetId':'1deb9a6e-dc5a-4908-87cc-034ee9747e20'",",","'UId':'20aec549-2649-4108-8c50-4ff697541fea'",",'Col':",COLUMN(BCDanhMucDauTu_06029!G32),",'Row':",ROW(BCDanhMucDauTu_06029!G32),",","'ColDynamic':",COLUMN(BCDanhMucDauTu_06029!G29),",","'RowDynamic':",ROW(BCDanhMucDauTu_06029!G29),",","'Format':'numberic'",",'Value':'",SUBSTITUTE(BCDanhMucDauTu_06029!G32,"'","\'"),"','TargetCode':''}")</f>
        <v>{'SheetId':'1deb9a6e-dc5a-4908-87cc-034ee9747e20','UId':'20aec549-2649-4108-8c50-4ff697541fea','Col':7,'Row':32,'ColDynamic':7,'RowDynamic':29,'Format':'numberic','Value':'0.117861075984194','TargetCode':''}</v>
      </c>
    </row>
    <row r="355" spans="1:1" x14ac:dyDescent="0.2">
      <c r="A355" t="str">
        <f>CONCATENATE("{'SheetId':'1deb9a6e-dc5a-4908-87cc-034ee9747e20'",",","'UId':'c94d94d7-01a6-4c24-95e6-4f83c62d0567'",",'Col':",COLUMN(BCDanhMucDauTu_06029!A34),",'Row':",ROW(BCDanhMucDauTu_06029!A34),",","'ColDynamic':",COLUMN(BCDanhMucDauTu_06029!A31),",","'RowDynamic':",ROW(BCDanhMucDauTu_06029!A31),",","'Format':'string'",",'Value':'",SUBSTITUTE(BCDanhMucDauTu_06029!A34,"'","\'"),"','TargetCode':''}")</f>
        <v>{'SheetId':'1deb9a6e-dc5a-4908-87cc-034ee9747e20','UId':'c94d94d7-01a6-4c24-95e6-4f83c62d0567','Col':1,'Row':34,'ColDynamic':1,'RowDynamic':31,'Format':'string','Value':' ','TargetCode':''}</v>
      </c>
    </row>
    <row r="356" spans="1:1" x14ac:dyDescent="0.2">
      <c r="A356" t="str">
        <f>CONCATENATE("{'SheetId':'1deb9a6e-dc5a-4908-87cc-034ee9747e20'",",","'UId':'333b59bf-d7bf-4903-a769-681773c5c1d6'",",'Col':",COLUMN(BCDanhMucDauTu_06029!B34),",'Row':",ROW(BCDanhMucDauTu_06029!B34),",","'ColDynamic':",COLUMN(BCDanhMucDauTu_06029!B31),",","'RowDynamic':",ROW(BCDanhMucDauTu_06029!B31),",","'Format':'string'",",'Value':'",SUBSTITUTE(BCDanhMucDauTu_06029!B34,"'","\'"),"','TargetCode':''}")</f>
        <v>{'SheetId':'1deb9a6e-dc5a-4908-87cc-034ee9747e20','UId':'333b59bf-d7bf-4903-a769-681773c5c1d6','Col':2,'Row':34,'ColDynamic':2,'RowDynamic':31,'Format':'string','Value':'Chứng chỉ tiền gửi (3)','TargetCode':''}</v>
      </c>
    </row>
    <row r="357" spans="1:1" x14ac:dyDescent="0.2">
      <c r="A357" t="str">
        <f>CONCATENATE("{'SheetId':'1deb9a6e-dc5a-4908-87cc-034ee9747e20'",",","'UId':'70dcb08c-d0c0-43e8-87c7-cb83b1736902'",",'Col':",COLUMN(BCDanhMucDauTu_06029!C34),",'Row':",ROW(BCDanhMucDauTu_06029!C34),",","'ColDynamic':",COLUMN(BCDanhMucDauTu_06029!C31),",","'RowDynamic':",ROW(BCDanhMucDauTu_06029!C31),",","'Format':'string'",",'Value':'",SUBSTITUTE(BCDanhMucDauTu_06029!C34,"'","\'"),"','TargetCode':''}")</f>
        <v>{'SheetId':'1deb9a6e-dc5a-4908-87cc-034ee9747e20','UId':'70dcb08c-d0c0-43e8-87c7-cb83b1736902','Col':3,'Row':34,'ColDynamic':3,'RowDynamic':31,'Format':'string','Value':'2261','TargetCode':''}</v>
      </c>
    </row>
    <row r="358" spans="1:1" x14ac:dyDescent="0.2">
      <c r="A358" t="str">
        <f>CONCATENATE("{'SheetId':'1deb9a6e-dc5a-4908-87cc-034ee9747e20'",",","'UId':'b98b0710-edbe-464f-91cc-a50943b92e53'",",'Col':",COLUMN(BCDanhMucDauTu_06029!D34),",'Row':",ROW(BCDanhMucDauTu_06029!D34),",","'ColDynamic':",COLUMN(BCDanhMucDauTu_06029!D31),",","'RowDynamic':",ROW(BCDanhMucDauTu_06029!D31),",","'Format':'numberic'",",'Value':'",SUBSTITUTE(BCDanhMucDauTu_06029!D34,"'","\'"),"','TargetCode':''}")</f>
        <v>{'SheetId':'1deb9a6e-dc5a-4908-87cc-034ee9747e20','UId':'b98b0710-edbe-464f-91cc-a50943b92e53','Col':4,'Row':34,'ColDynamic':4,'RowDynamic':31,'Format':'numberic','Value':' ','TargetCode':''}</v>
      </c>
    </row>
    <row r="359" spans="1:1" x14ac:dyDescent="0.2">
      <c r="A359" t="str">
        <f>CONCATENATE("{'SheetId':'1deb9a6e-dc5a-4908-87cc-034ee9747e20'",",","'UId':'1e5e338d-e8d3-484c-a931-f154e681f9d1'",",'Col':",COLUMN(BCDanhMucDauTu_06029!E34),",'Row':",ROW(BCDanhMucDauTu_06029!E34),",","'ColDynamic':",COLUMN(BCDanhMucDauTu_06029!E31),",","'RowDynamic':",ROW(BCDanhMucDauTu_06029!E31),",","'Format':'numberic'",",'Value':'",SUBSTITUTE(BCDanhMucDauTu_06029!E34,"'","\'"),"','TargetCode':''}")</f>
        <v>{'SheetId':'1deb9a6e-dc5a-4908-87cc-034ee9747e20','UId':'1e5e338d-e8d3-484c-a931-f154e681f9d1','Col':5,'Row':34,'ColDynamic':5,'RowDynamic':31,'Format':'numberic','Value':' ','TargetCode':''}</v>
      </c>
    </row>
    <row r="360" spans="1:1" x14ac:dyDescent="0.2">
      <c r="A360" t="str">
        <f>CONCATENATE("{'SheetId':'1deb9a6e-dc5a-4908-87cc-034ee9747e20'",",","'UId':'f0171a12-b46c-408e-9769-0674783f4494'",",'Col':",COLUMN(BCDanhMucDauTu_06029!F34),",'Row':",ROW(BCDanhMucDauTu_06029!F34),",","'ColDynamic':",COLUMN(BCDanhMucDauTu_06029!F31),",","'RowDynamic':",ROW(BCDanhMucDauTu_06029!F31),",","'Format':'numberic'",",'Value':'",SUBSTITUTE(BCDanhMucDauTu_06029!F34,"'","\'"),"','TargetCode':''}")</f>
        <v>{'SheetId':'1deb9a6e-dc5a-4908-87cc-034ee9747e20','UId':'f0171a12-b46c-408e-9769-0674783f4494','Col':6,'Row':34,'ColDynamic':6,'RowDynamic':31,'Format':'numberic','Value':'29014789521','TargetCode':''}</v>
      </c>
    </row>
    <row r="361" spans="1:1" x14ac:dyDescent="0.2">
      <c r="A361" t="str">
        <f>CONCATENATE("{'SheetId':'1deb9a6e-dc5a-4908-87cc-034ee9747e20'",",","'UId':'123dfcbf-9d8f-4865-9abd-67aef0fb2ded'",",'Col':",COLUMN(BCDanhMucDauTu_06029!G34),",'Row':",ROW(BCDanhMucDauTu_06029!G34),",","'ColDynamic':",COLUMN(BCDanhMucDauTu_06029!G31),",","'RowDynamic':",ROW(BCDanhMucDauTu_06029!G31),",","'Format':'numberic'",",'Value':'",SUBSTITUTE(BCDanhMucDauTu_06029!G34,"'","\'"),"','TargetCode':''}")</f>
        <v>{'SheetId':'1deb9a6e-dc5a-4908-87cc-034ee9747e20','UId':'123dfcbf-9d8f-4865-9abd-67aef0fb2ded','Col':7,'Row':34,'ColDynamic':7,'RowDynamic':31,'Format':'numberic','Value':'0.265505769596271','TargetCode':''}</v>
      </c>
    </row>
    <row r="362" spans="1:1" x14ac:dyDescent="0.2">
      <c r="A362" t="str">
        <f>CONCATENATE("{'SheetId':'1deb9a6e-dc5a-4908-87cc-034ee9747e20'",",","'UId':'61c7d7e9-4c4a-4062-8012-4877345d4ca2'",",'Col':",COLUMN(BCDanhMucDauTu_06029!D37),",'Row':",ROW(BCDanhMucDauTu_06029!D37),",","'Format':'numberic'",",'Value':'",SUBSTITUTE(BCDanhMucDauTu_06029!D37,"'","\'"),"','TargetCode':''}")</f>
        <v>{'SheetId':'1deb9a6e-dc5a-4908-87cc-034ee9747e20','UId':'61c7d7e9-4c4a-4062-8012-4877345d4ca2','Col':4,'Row':37,'Format':'numberic','Value':'','TargetCode':''}</v>
      </c>
    </row>
    <row r="363" spans="1:1" x14ac:dyDescent="0.2">
      <c r="A363" t="str">
        <f>CONCATENATE("{'SheetId':'1deb9a6e-dc5a-4908-87cc-034ee9747e20'",",","'UId':'55eb1cfc-48db-45d7-badc-9126702dbaca'",",'Col':",COLUMN(BCDanhMucDauTu_06029!E37),",'Row':",ROW(BCDanhMucDauTu_06029!E37),",","'Format':'numberic'",",'Value':'",SUBSTITUTE(BCDanhMucDauTu_06029!E37,"'","\'"),"','TargetCode':''}")</f>
        <v>{'SheetId':'1deb9a6e-dc5a-4908-87cc-034ee9747e20','UId':'55eb1cfc-48db-45d7-badc-9126702dbaca','Col':5,'Row':37,'Format':'numberic','Value':'','TargetCode':''}</v>
      </c>
    </row>
    <row r="364" spans="1:1" x14ac:dyDescent="0.2">
      <c r="A364" t="str">
        <f>CONCATENATE("{'SheetId':'1deb9a6e-dc5a-4908-87cc-034ee9747e20'",",","'UId':'0b0a71cf-8b1c-4a88-a170-2b7251d20ffa'",",'Col':",COLUMN(BCDanhMucDauTu_06029!F37),",'Row':",ROW(BCDanhMucDauTu_06029!F37),",","'Format':'numberic'",",'Value':'",SUBSTITUTE(BCDanhMucDauTu_06029!F37,"'","\'"),"','TargetCode':''}")</f>
        <v>{'SheetId':'1deb9a6e-dc5a-4908-87cc-034ee9747e20','UId':'0b0a71cf-8b1c-4a88-a170-2b7251d20ffa','Col':6,'Row':37,'Format':'numberic','Value':'57994511567','TargetCode':''}</v>
      </c>
    </row>
    <row r="365" spans="1:1" x14ac:dyDescent="0.2">
      <c r="A365" t="str">
        <f>CONCATENATE("{'SheetId':'1deb9a6e-dc5a-4908-87cc-034ee9747e20'",",","'UId':'3ec63538-3a98-477e-b957-0e4550274988'",",'Col':",COLUMN(BCDanhMucDauTu_06029!G37),",'Row':",ROW(BCDanhMucDauTu_06029!G37),",","'Format':'numberic'",",'Value':'",SUBSTITUTE(BCDanhMucDauTu_06029!G37,"'","\'"),"','TargetCode':''}")</f>
        <v>{'SheetId':'1deb9a6e-dc5a-4908-87cc-034ee9747e20','UId':'3ec63538-3a98-477e-b957-0e4550274988','Col':7,'Row':37,'Format':'numberic','Value':'0.530690647085745','TargetCode':''}</v>
      </c>
    </row>
    <row r="366" spans="1:1" x14ac:dyDescent="0.2">
      <c r="A366" t="str">
        <f>CONCATENATE("{'SheetId':'1deb9a6e-dc5a-4908-87cc-034ee9747e20'",",","'UId':'b7e2b881-7166-4008-81ef-36fa655ba0d3'",",'Col':",COLUMN(BCDanhMucDauTu_06029!D38),",'Row':",ROW(BCDanhMucDauTu_06029!D38),",","'Format':'numberic'",",'Value':'",SUBSTITUTE(BCDanhMucDauTu_06029!D38,"'","\'"),"','TargetCode':''}")</f>
        <v>{'SheetId':'1deb9a6e-dc5a-4908-87cc-034ee9747e20','UId':'b7e2b881-7166-4008-81ef-36fa655ba0d3','Col':4,'Row':38,'Format':'numberic','Value':'375073','TargetCode':''}</v>
      </c>
    </row>
    <row r="367" spans="1:1" x14ac:dyDescent="0.2">
      <c r="A367" t="str">
        <f>CONCATENATE("{'SheetId':'1deb9a6e-dc5a-4908-87cc-034ee9747e20'",",","'UId':'b0198f8c-cffe-4d00-9816-22e0fa96124d'",",'Col':",COLUMN(BCDanhMucDauTu_06029!E38),",'Row':",ROW(BCDanhMucDauTu_06029!E38),",","'Format':'numberic'",",'Value':'",SUBSTITUTE(BCDanhMucDauTu_06029!E38,"'","\'"),"','TargetCode':''}")</f>
        <v>{'SheetId':'1deb9a6e-dc5a-4908-87cc-034ee9747e20','UId':'b0198f8c-cffe-4d00-9816-22e0fa96124d','Col':5,'Row':38,'Format':'numberic','Value':'','TargetCode':''}</v>
      </c>
    </row>
    <row r="368" spans="1:1" x14ac:dyDescent="0.2">
      <c r="A368" t="str">
        <f>CONCATENATE("{'SheetId':'1deb9a6e-dc5a-4908-87cc-034ee9747e20'",",","'UId':'2a23d1c5-766a-4746-bd88-93015d1e4053'",",'Col':",COLUMN(BCDanhMucDauTu_06029!F38),",'Row':",ROW(BCDanhMucDauTu_06029!F38),",","'Format':'numberic'",",'Value':'",SUBSTITUTE(BCDanhMucDauTu_06029!F38,"'","\'"),"','TargetCode':''}")</f>
        <v>{'SheetId':'1deb9a6e-dc5a-4908-87cc-034ee9747e20','UId':'2a23d1c5-766a-4746-bd88-93015d1e4053','Col':6,'Row':38,'Format':'numberic','Value':'109281201554','TargetCode':''}</v>
      </c>
    </row>
    <row r="369" spans="1:1" x14ac:dyDescent="0.2">
      <c r="A369" t="str">
        <f>CONCATENATE("{'SheetId':'1deb9a6e-dc5a-4908-87cc-034ee9747e20'",",","'UId':'ca227d64-7ddf-4c5b-94c2-f07049f1a645'",",'Col':",COLUMN(BCDanhMucDauTu_06029!G38),",'Row':",ROW(BCDanhMucDauTu_06029!G38),",","'Format':'numberic'",",'Value':'",SUBSTITUTE(BCDanhMucDauTu_06029!G38,"'","\'"),"','TargetCode':''}")</f>
        <v>{'SheetId':'1deb9a6e-dc5a-4908-87cc-034ee9747e20','UId':'ca227d64-7ddf-4c5b-94c2-f07049f1a645','Col':7,'Row':38,'Format':'numberic','Value':'1','TargetCode':''}</v>
      </c>
    </row>
    <row r="370" spans="1:1" x14ac:dyDescent="0.2">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x14ac:dyDescent="0.2">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x14ac:dyDescent="0.2">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x14ac:dyDescent="0.2">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x14ac:dyDescent="0.2">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x14ac:dyDescent="0.2">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x14ac:dyDescent="0.2">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x14ac:dyDescent="0.2">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x14ac:dyDescent="0.2">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x14ac:dyDescent="0.2">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x14ac:dyDescent="0.2">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x14ac:dyDescent="0.2">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x14ac:dyDescent="0.2">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x14ac:dyDescent="0.2">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x14ac:dyDescent="0.2">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x14ac:dyDescent="0.2">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x14ac:dyDescent="0.2">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x14ac:dyDescent="0.2">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x14ac:dyDescent="0.2">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x14ac:dyDescent="0.2">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x14ac:dyDescent="0.2">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x14ac:dyDescent="0.2">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x14ac:dyDescent="0.2">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x14ac:dyDescent="0.2">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x14ac:dyDescent="0.2">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x14ac:dyDescent="0.2">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x14ac:dyDescent="0.2">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x14ac:dyDescent="0.2">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x14ac:dyDescent="0.2">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x14ac:dyDescent="0.2">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x14ac:dyDescent="0.2">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x14ac:dyDescent="0.2">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x14ac:dyDescent="0.2">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x14ac:dyDescent="0.2">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 ','TargetCode':''}</v>
      </c>
    </row>
    <row r="491" spans="1:1" x14ac:dyDescent="0.2">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 ','TargetCode':''}</v>
      </c>
    </row>
    <row r="492" spans="1:1" x14ac:dyDescent="0.2">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{'SheetId':'eea37401-614e-480f-bf0c-66e62a21c940','UId':'8fe4c321-a5c4-4a50-a26e-af5571876426','Col':4,'Row':3,'Format':'numberic','Value':'0.00900055940791454','TargetCode':''}</v>
      </c>
    </row>
    <row r="493" spans="1:1" x14ac:dyDescent="0.2">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{'SheetId':'eea37401-614e-480f-bf0c-66e62a21c940','UId':'e505df99-52a5-4046-b588-70e17a64bc04','Col':5,'Row':3,'Format':'numberic','Value':'0.00900060427069808','TargetCode':''}</v>
      </c>
    </row>
    <row r="494" spans="1:1" x14ac:dyDescent="0.2">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{'SheetId':'eea37401-614e-480f-bf0c-66e62a21c940','UId':'906b49c2-3105-44f5-a32d-07590223a8f2','Col':4,'Row':4,'Format':'numberic','Value':'0.00211393322780594','TargetCode':''}</v>
      </c>
    </row>
    <row r="495" spans="1:1" x14ac:dyDescent="0.2">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{'SheetId':'eea37401-614e-480f-bf0c-66e62a21c940','UId':'1292eb8e-a778-4ce5-ab53-509a4c8a9832','Col':5,'Row':4,'Format':'numberic','Value':'0.00228714662558395','TargetCode':''}</v>
      </c>
    </row>
    <row r="496" spans="1:1" x14ac:dyDescent="0.2">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{'SheetId':'eea37401-614e-480f-bf0c-66e62a21c940','UId':'043b7f89-a817-4764-b06f-cc2a71ce03b0','Col':4,'Row':5,'Format':'numberic','Value':'0.00304038869988653','TargetCode':''}</v>
      </c>
    </row>
    <row r="497" spans="1:1" x14ac:dyDescent="0.2">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{'SheetId':'eea37401-614e-480f-bf0c-66e62a21c940','UId':'99e0f9cc-8606-43f9-8ce6-a58dc892af79','Col':5,'Row':5,'Format':'numberic','Value':'0.00331318988196358','TargetCode':''}</v>
      </c>
    </row>
    <row r="498" spans="1:1" x14ac:dyDescent="0.2">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{'SheetId':'eea37401-614e-480f-bf0c-66e62a21c940','UId':'5a5a30c0-7249-46cc-a3d5-6518c7410f2b','Col':4,'Row':6,'Format':'numberic','Value':'0.000996751920441699','TargetCode':''}</v>
      </c>
    </row>
    <row r="499" spans="1:1" x14ac:dyDescent="0.2">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{'SheetId':'eea37401-614e-480f-bf0c-66e62a21c940','UId':'b6bb9469-63ab-4fda-88bd-7b1865b669bf','Col':5,'Row':6,'Format':'numberic','Value':'0.00105114797660208','TargetCode':''}</v>
      </c>
    </row>
    <row r="500" spans="1:1" x14ac:dyDescent="0.2">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{'SheetId':'eea37401-614e-480f-bf0c-66e62a21c940','UId':'2364cc6c-48ac-4fcc-8342-fb9e93c37eca','Col':4,'Row':7,'Format':'numberic','Value':'0','TargetCode':''}</v>
      </c>
    </row>
    <row r="501" spans="1:1" x14ac:dyDescent="0.2">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{'SheetId':'eea37401-614e-480f-bf0c-66e62a21c940','UId':'846eb19c-92cf-4ff5-adb0-f49d54d07bf5','Col':5,'Row':7,'Format':'numberic','Value':'0','TargetCode':''}</v>
      </c>
    </row>
    <row r="502" spans="1:1" x14ac:dyDescent="0.2">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{'SheetId':'eea37401-614e-480f-bf0c-66e62a21c940','UId':'8c0b0b85-5f8d-49d6-bad0-be36c3870562','Col':4,'Row':8,'Format':'numberic','Value':'0','TargetCode':''}</v>
      </c>
    </row>
    <row r="503" spans="1:1" x14ac:dyDescent="0.2">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{'SheetId':'eea37401-614e-480f-bf0c-66e62a21c940','UId':'bb393f9e-a64c-46b1-a141-e32109975ac2','Col':5,'Row':8,'Format':'numberic','Value':'0','TargetCode':''}</v>
      </c>
    </row>
    <row r="504" spans="1:1" x14ac:dyDescent="0.2">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{'SheetId':'eea37401-614e-480f-bf0c-66e62a21c940','UId':'e3f08122-3427-41af-b11b-1a46844a64fc','Col':4,'Row':9,'Format':'numberic','Value':'0.000921329909056524','TargetCode':''}</v>
      </c>
    </row>
    <row r="505" spans="1:1" x14ac:dyDescent="0.2">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{'SheetId':'eea37401-614e-480f-bf0c-66e62a21c940','UId':'9e68654a-171d-4fbe-8c69-6a6d18753f97','Col':5,'Row':9,'Format':'numberic','Value':'0.00100399693392836','TargetCode':''}</v>
      </c>
    </row>
    <row r="506" spans="1:1" x14ac:dyDescent="0.2">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{'SheetId':'eea37401-614e-480f-bf0c-66e62a21c940','UId':'01528f3a-d80f-403f-9e7e-01c54429c341','Col':4,'Row':10,'Format':'numberic','Value':'0.0164023808863988','TargetCode':''}</v>
      </c>
    </row>
    <row r="507" spans="1:1" x14ac:dyDescent="0.2">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{'SheetId':'eea37401-614e-480f-bf0c-66e62a21c940','UId':'2e9dd82c-3e13-4dfb-9508-7eb62f82b7a5','Col':5,'Row':10,'Format':'numberic','Value':'0.0167462115930992','TargetCode':''}</v>
      </c>
    </row>
    <row r="508" spans="1:1" x14ac:dyDescent="0.2">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{'SheetId':'eea37401-614e-480f-bf0c-66e62a21c940','UId':'e04710a4-564b-4804-a3c9-8b96b736ccd0','Col':4,'Row':11,'Format':'numberic','Value':'0.263953130825123','TargetCode':''}</v>
      </c>
    </row>
    <row r="509" spans="1:1" x14ac:dyDescent="0.2">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{'SheetId':'eea37401-614e-480f-bf0c-66e62a21c940','UId':'0421496e-49be-42f6-bd5e-4ff79e46d605','Col':5,'Row':11,'Format':'numberic','Value':'0.39044325208325','TargetCode':''}</v>
      </c>
    </row>
    <row r="510" spans="1:1" x14ac:dyDescent="0.2">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{'SheetId':'eea37401-614e-480f-bf0c-66e62a21c940','UId':'759e81e7-6be1-448f-8880-c7fb179e0f97','Col':4,'Row':14,'Format':'numberic','Value':'95887128500','TargetCode':''}</v>
      </c>
    </row>
    <row r="515" spans="1:1" x14ac:dyDescent="0.2">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{'SheetId':'eea37401-614e-480f-bf0c-66e62a21c940','UId':'d55f381c-544c-4c22-a6c9-f44d9ae2c1ab','Col':5,'Row':14,'Format':'numberic','Value':'96905428800','TargetCode':''}</v>
      </c>
    </row>
    <row r="516" spans="1:1" x14ac:dyDescent="0.2">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{'SheetId':'eea37401-614e-480f-bf0c-66e62a21c940','UId':'5b9de7f0-70a7-42bf-94c8-d94c81c70e42','Col':4,'Row':15,'Format':'numberic','Value':'95887128500','TargetCode':''}</v>
      </c>
    </row>
    <row r="517" spans="1:1" x14ac:dyDescent="0.2">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{'SheetId':'eea37401-614e-480f-bf0c-66e62a21c940','UId':'85d68133-b410-4986-a2ae-00da0ca256bd','Col':5,'Row':15,'Format':'numberic','Value':'96905428800','TargetCode':''}</v>
      </c>
    </row>
    <row r="518" spans="1:1" x14ac:dyDescent="0.2">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{'SheetId':'eea37401-614e-480f-bf0c-66e62a21c940','UId':'31f6ac2c-5e3e-4a12-b200-cf5f834a027b','Col':4,'Row':16,'Format':'numberic','Value':'9588712.85','TargetCode':''}</v>
      </c>
    </row>
    <row r="519" spans="1:1" x14ac:dyDescent="0.2">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{'SheetId':'eea37401-614e-480f-bf0c-66e62a21c940','UId':'e12c39c4-7956-414a-b632-d0af1c2ab599','Col':5,'Row':16,'Format':'numberic','Value':'9690542.88','TargetCode':''}</v>
      </c>
    </row>
    <row r="520" spans="1:1" x14ac:dyDescent="0.2">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{'SheetId':'eea37401-614e-480f-bf0c-66e62a21c940','UId':'b08c24e4-4516-482b-a697-9d62ff87afcf','Col':4,'Row':17,'Format':'numberic','Value':'-218391700','TargetCode':''}</v>
      </c>
    </row>
    <row r="521" spans="1:1" x14ac:dyDescent="0.2">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{'SheetId':'eea37401-614e-480f-bf0c-66e62a21c940','UId':'a7ccfa80-7e7d-4308-b36d-abc719c80bf3','Col':5,'Row':17,'Format':'numberic','Value':'-1018300300','TargetCode':''}</v>
      </c>
    </row>
    <row r="522" spans="1:1" x14ac:dyDescent="0.2">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{'SheetId':'eea37401-614e-480f-bf0c-66e62a21c940','UId':'e8ec4ef9-08e4-4e39-8477-ae21a99e8959','Col':4,'Row':18,'Format':'numberic','Value':'1104588.88','TargetCode':''}</v>
      </c>
    </row>
    <row r="523" spans="1:1" x14ac:dyDescent="0.2">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{'SheetId':'eea37401-614e-480f-bf0c-66e62a21c940','UId':'dde8a5b2-e9c7-4f1b-a63c-0174479280ef','Col':5,'Row':18,'Format':'numberic','Value':'94144.09','TargetCode':''}</v>
      </c>
    </row>
    <row r="524" spans="1:1" x14ac:dyDescent="0.2">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{'SheetId':'eea37401-614e-480f-bf0c-66e62a21c940','UId':'0e4c1db2-c20e-4d52-853c-271375cc313a','Col':4,'Row':19,'Format':'numberic','Value':'11045888800','TargetCode':''}</v>
      </c>
    </row>
    <row r="525" spans="1:1" x14ac:dyDescent="0.2">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{'SheetId':'eea37401-614e-480f-bf0c-66e62a21c940','UId':'12f0bb36-f2e3-462a-b5c8-133ec8de4536','Col':5,'Row':19,'Format':'numberic','Value':'941440900','TargetCode':''}</v>
      </c>
    </row>
    <row r="526" spans="1:1" x14ac:dyDescent="0.2">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{'SheetId':'eea37401-614e-480f-bf0c-66e62a21c940','UId':'99c017fe-183e-4244-a2e8-3180fad52922','Col':4,'Row':20,'Format':'numberic','Value':'-1126428.05','TargetCode':''}</v>
      </c>
    </row>
    <row r="527" spans="1:1" x14ac:dyDescent="0.2">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{'SheetId':'eea37401-614e-480f-bf0c-66e62a21c940','UId':'b3b6a8fb-5b81-4dc7-b0e6-531f207f2848','Col':5,'Row':20,'Format':'numberic','Value':'-195974.12','TargetCode':''}</v>
      </c>
    </row>
    <row r="528" spans="1:1" x14ac:dyDescent="0.2">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{'SheetId':'eea37401-614e-480f-bf0c-66e62a21c940','UId':'d7299fb4-5fbd-49ea-a765-7a162fd18f1e','Col':4,'Row':21,'Format':'numberic','Value':'-11264280500','TargetCode':''}</v>
      </c>
    </row>
    <row r="529" spans="1:1" x14ac:dyDescent="0.2">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{'SheetId':'eea37401-614e-480f-bf0c-66e62a21c940','UId':'15c659ac-ac36-4f95-b662-8fcd6067cf35','Col':5,'Row':21,'Format':'numberic','Value':'-1959741200','TargetCode':''}</v>
      </c>
    </row>
    <row r="530" spans="1:1" x14ac:dyDescent="0.2">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{'SheetId':'eea37401-614e-480f-bf0c-66e62a21c940','UId':'232e2092-5dcd-464b-b1fe-07f27efe2d21','Col':4,'Row':22,'Format':'numberic','Value':'95668736800','TargetCode':''}</v>
      </c>
    </row>
    <row r="531" spans="1:1" x14ac:dyDescent="0.2">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{'SheetId':'eea37401-614e-480f-bf0c-66e62a21c940','UId':'fa41f074-2315-4e28-81ff-52700c300177','Col':5,'Row':22,'Format':'numberic','Value':'95887128500','TargetCode':''}</v>
      </c>
    </row>
    <row r="532" spans="1:1" x14ac:dyDescent="0.2">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{'SheetId':'eea37401-614e-480f-bf0c-66e62a21c940','UId':'d8289881-c7ab-468c-ad5d-bf473cb76780','Col':4,'Row':23,'Format':'numberic','Value':'95668736800','TargetCode':''}</v>
      </c>
    </row>
    <row r="533" spans="1:1" x14ac:dyDescent="0.2">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{'SheetId':'eea37401-614e-480f-bf0c-66e62a21c940','UId':'994ed5e1-c943-4620-8991-d05a125691b0','Col':5,'Row':23,'Format':'numberic','Value':'95887128500','TargetCode':''}</v>
      </c>
    </row>
    <row r="534" spans="1:1" x14ac:dyDescent="0.2">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{'SheetId':'eea37401-614e-480f-bf0c-66e62a21c940','UId':'7120d041-84df-4b71-aa97-9c53b5ab7f97','Col':4,'Row':24,'Format':'numberic','Value':'9566873.68','TargetCode':''}</v>
      </c>
    </row>
    <row r="535" spans="1:1" x14ac:dyDescent="0.2">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{'SheetId':'eea37401-614e-480f-bf0c-66e62a21c940','UId':'ee5817e5-5c8c-481c-bd88-acd0b7e7eb64','Col':5,'Row':24,'Format':'numberic','Value':'9588712.85','TargetCode':''}</v>
      </c>
    </row>
    <row r="536" spans="1:1" x14ac:dyDescent="0.2">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{'SheetId':'eea37401-614e-480f-bf0c-66e62a21c940','UId':'83b16c86-f622-444a-8fd4-b601d346c031','Col':4,'Row':25,'Format':'percentage','Value':'0.9263','TargetCode':''}</v>
      </c>
    </row>
    <row r="537" spans="1:1" x14ac:dyDescent="0.2">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{'SheetId':'eea37401-614e-480f-bf0c-66e62a21c940','UId':'6080a665-802c-4b21-ade4-e67d42c38ace','Col':5,'Row':25,'Format':'percentage','Value':'0.9242','TargetCode':''}</v>
      </c>
    </row>
    <row r="538" spans="1:1" x14ac:dyDescent="0.2">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{'SheetId':'eea37401-614e-480f-bf0c-66e62a21c940','UId':'dc7a563a-ad1d-4847-ad52-60ae8b13af41','Col':4,'Row':26,'Format':'percentage','Value':'0.9638','TargetCode':''}</v>
      </c>
    </row>
    <row r="539" spans="1:1" x14ac:dyDescent="0.2">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{'SheetId':'eea37401-614e-480f-bf0c-66e62a21c940','UId':'c291a5ad-47fa-4a53-a5d4-2c97806fed49','Col':5,'Row':26,'Format':'percentage','Value':'0.9614','TargetCode':''}</v>
      </c>
    </row>
    <row r="540" spans="1:1" x14ac:dyDescent="0.2">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{'SheetId':'eea37401-614e-480f-bf0c-66e62a21c940','UId':'71e817fa-136e-4e66-8e01-e228a752c25d','Col':4,'Row':27,'Format':'percentage','Value':'0','TargetCode':''}</v>
      </c>
    </row>
    <row r="541" spans="1:1" x14ac:dyDescent="0.2">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{'SheetId':'eea37401-614e-480f-bf0c-66e62a21c940','UId':'09a70799-3c67-42d0-9f37-8841480fa73f','Col':5,'Row':27,'Format':'percentage','Value':'0','TargetCode':''}</v>
      </c>
    </row>
    <row r="542" spans="1:1" x14ac:dyDescent="0.2">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{'SheetId':'eea37401-614e-480f-bf0c-66e62a21c940','UId':'19d7d32d-f72f-4744-9b80-66561ae1073a','Col':4,'Row':28,'Format':'numberic','Value':'787','TargetCode':''}</v>
      </c>
    </row>
    <row r="543" spans="1:1" x14ac:dyDescent="0.2">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{'SheetId':'eea37401-614e-480f-bf0c-66e62a21c940','UId':'2c2fe24e-69d3-4ae8-a8c8-c603f2a4a32c','Col':5,'Row':28,'Format':'numberic','Value':'778','TargetCode':''}</v>
      </c>
    </row>
    <row r="544" spans="1:1" x14ac:dyDescent="0.2">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{'SheetId':'eea37401-614e-480f-bf0c-66e62a21c940','UId':'507c37af-0901-43e1-8af6-f40112c246e3','Col':4,'Row':29,'Format':'numberic','Value':'11396.83','TargetCode':''}</v>
      </c>
    </row>
    <row r="545" spans="1:1" x14ac:dyDescent="0.2">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{'SheetId':'eea37401-614e-480f-bf0c-66e62a21c940','UId':'bb1a5a18-9ac0-4a7c-9c34-d6fbecc14baf','Col':5,'Row':29,'Format':'numberic','Value':'11360.15','TargetCode':''}</v>
      </c>
    </row>
    <row r="546" spans="1:1" x14ac:dyDescent="0.2">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44"/>
  <sheetViews>
    <sheetView topLeftCell="A13" zoomScaleNormal="100" workbookViewId="0">
      <selection activeCell="H32" sqref="H32"/>
    </sheetView>
  </sheetViews>
  <sheetFormatPr defaultRowHeight="12.75" x14ac:dyDescent="0.2"/>
  <cols>
    <col min="1" max="1" width="6.85546875" style="12" customWidth="1"/>
    <col min="2" max="2" width="41.7109375" style="12" customWidth="1"/>
    <col min="3" max="3" width="10.28515625" style="12" customWidth="1"/>
    <col min="4" max="5" width="18.7109375" style="12" bestFit="1" customWidth="1"/>
    <col min="6" max="6" width="17.28515625" style="12" customWidth="1"/>
    <col min="7" max="16384" width="9.140625" style="12"/>
  </cols>
  <sheetData>
    <row r="1" spans="1:7" ht="15" customHeight="1" x14ac:dyDescent="0.2">
      <c r="A1" s="11" t="s">
        <v>5</v>
      </c>
      <c r="B1" s="11" t="s">
        <v>6</v>
      </c>
      <c r="C1" s="11" t="s">
        <v>54</v>
      </c>
      <c r="D1" s="11" t="s">
        <v>55</v>
      </c>
      <c r="E1" s="11" t="s">
        <v>56</v>
      </c>
      <c r="F1" s="11" t="s">
        <v>57</v>
      </c>
    </row>
    <row r="2" spans="1:7" ht="15" customHeight="1" x14ac:dyDescent="0.25">
      <c r="A2" s="49" t="s">
        <v>58</v>
      </c>
      <c r="B2" s="49" t="s">
        <v>59</v>
      </c>
      <c r="C2" s="49" t="s">
        <v>60</v>
      </c>
      <c r="D2" s="49" t="s">
        <v>1</v>
      </c>
      <c r="E2" s="49" t="s">
        <v>1</v>
      </c>
      <c r="F2" s="49" t="s">
        <v>1</v>
      </c>
    </row>
    <row r="3" spans="1:7" ht="15" customHeight="1" x14ac:dyDescent="0.25">
      <c r="A3" s="13" t="s">
        <v>61</v>
      </c>
      <c r="B3" s="13" t="s">
        <v>62</v>
      </c>
      <c r="C3" s="13" t="s">
        <v>63</v>
      </c>
      <c r="D3" s="15">
        <v>12979722046</v>
      </c>
      <c r="E3" s="25">
        <v>15518283644</v>
      </c>
      <c r="F3" s="9">
        <v>2.0302091044786859</v>
      </c>
      <c r="G3" s="26"/>
    </row>
    <row r="4" spans="1:7" ht="15" customHeight="1" x14ac:dyDescent="0.25">
      <c r="A4" s="13" t="s">
        <v>1</v>
      </c>
      <c r="B4" s="13" t="s">
        <v>64</v>
      </c>
      <c r="C4" s="13" t="s">
        <v>65</v>
      </c>
      <c r="D4" s="27">
        <v>99722046</v>
      </c>
      <c r="E4" s="27">
        <v>5318283644</v>
      </c>
      <c r="F4" s="28">
        <v>2.9387983990037721E-2</v>
      </c>
      <c r="G4" s="26"/>
    </row>
    <row r="5" spans="1:7" ht="15" customHeight="1" x14ac:dyDescent="0.25">
      <c r="A5" s="13" t="s">
        <v>66</v>
      </c>
      <c r="B5" s="13" t="s">
        <v>66</v>
      </c>
      <c r="C5" s="13" t="s">
        <v>66</v>
      </c>
      <c r="D5" s="29" t="s">
        <v>66</v>
      </c>
      <c r="E5" s="29" t="s">
        <v>66</v>
      </c>
      <c r="F5" s="29" t="s">
        <v>1</v>
      </c>
      <c r="G5" s="26"/>
    </row>
    <row r="6" spans="1:7" ht="15" customHeight="1" x14ac:dyDescent="0.25">
      <c r="A6" s="13" t="s">
        <v>1</v>
      </c>
      <c r="B6" s="18" t="s">
        <v>336</v>
      </c>
      <c r="C6" s="13" t="s">
        <v>68</v>
      </c>
      <c r="D6" s="27">
        <v>12880000000</v>
      </c>
      <c r="E6" s="27">
        <v>10200000000</v>
      </c>
      <c r="F6" s="28">
        <v>4.293333333333333</v>
      </c>
      <c r="G6" s="26"/>
    </row>
    <row r="7" spans="1:7" ht="15" customHeight="1" x14ac:dyDescent="0.25">
      <c r="A7" s="13" t="s">
        <v>66</v>
      </c>
      <c r="B7" s="13" t="s">
        <v>66</v>
      </c>
      <c r="C7" s="13" t="s">
        <v>66</v>
      </c>
      <c r="D7" s="13" t="s">
        <v>66</v>
      </c>
      <c r="E7" s="13" t="s">
        <v>66</v>
      </c>
      <c r="F7" s="13" t="s">
        <v>1</v>
      </c>
      <c r="G7" s="26"/>
    </row>
    <row r="8" spans="1:7" ht="15" customHeight="1" x14ac:dyDescent="0.25">
      <c r="A8" s="13" t="s">
        <v>69</v>
      </c>
      <c r="B8" s="13" t="s">
        <v>70</v>
      </c>
      <c r="C8" s="13" t="s">
        <v>71</v>
      </c>
      <c r="D8" s="15">
        <v>93890133271</v>
      </c>
      <c r="E8" s="15">
        <v>91081903541</v>
      </c>
      <c r="F8" s="9">
        <v>0.94050008072773839</v>
      </c>
      <c r="G8" s="26"/>
    </row>
    <row r="9" spans="1:7" ht="15" customHeight="1" x14ac:dyDescent="0.25">
      <c r="A9" s="13" t="s">
        <v>66</v>
      </c>
      <c r="B9" s="13" t="s">
        <v>66</v>
      </c>
      <c r="C9" s="13" t="s">
        <v>66</v>
      </c>
      <c r="D9" s="13" t="s">
        <v>66</v>
      </c>
      <c r="E9" s="13" t="s">
        <v>66</v>
      </c>
      <c r="F9" s="13" t="s">
        <v>1</v>
      </c>
      <c r="G9" s="26"/>
    </row>
    <row r="10" spans="1:7" ht="15" customHeight="1" x14ac:dyDescent="0.25">
      <c r="A10" s="13"/>
      <c r="B10" s="13"/>
      <c r="C10" s="13"/>
      <c r="D10" s="13" t="s">
        <v>1</v>
      </c>
      <c r="E10" s="13" t="s">
        <v>1</v>
      </c>
      <c r="F10" s="13" t="s">
        <v>1</v>
      </c>
      <c r="G10" s="26"/>
    </row>
    <row r="11" spans="1:7" ht="15" customHeight="1" x14ac:dyDescent="0.25">
      <c r="A11" s="13" t="s">
        <v>72</v>
      </c>
      <c r="B11" s="13" t="s">
        <v>73</v>
      </c>
      <c r="C11" s="13" t="s">
        <v>74</v>
      </c>
      <c r="D11" s="13"/>
      <c r="E11" s="13"/>
      <c r="F11" s="13" t="s">
        <v>1</v>
      </c>
      <c r="G11" s="26"/>
    </row>
    <row r="12" spans="1:7" ht="15" customHeight="1" x14ac:dyDescent="0.25">
      <c r="A12" s="13" t="s">
        <v>66</v>
      </c>
      <c r="B12" s="13" t="s">
        <v>66</v>
      </c>
      <c r="C12" s="13" t="s">
        <v>66</v>
      </c>
      <c r="D12" s="13" t="s">
        <v>66</v>
      </c>
      <c r="E12" s="13" t="s">
        <v>66</v>
      </c>
      <c r="F12" s="13" t="s">
        <v>1</v>
      </c>
      <c r="G12" s="26"/>
    </row>
    <row r="13" spans="1:7" ht="15" customHeight="1" x14ac:dyDescent="0.25">
      <c r="A13" s="13" t="s">
        <v>75</v>
      </c>
      <c r="B13" s="13" t="s">
        <v>76</v>
      </c>
      <c r="C13" s="13" t="s">
        <v>77</v>
      </c>
      <c r="D13" s="15">
        <v>1167854182</v>
      </c>
      <c r="E13" s="15">
        <v>1846932586</v>
      </c>
      <c r="F13" s="9">
        <v>1.0055103517770254</v>
      </c>
      <c r="G13" s="26"/>
    </row>
    <row r="14" spans="1:7" ht="15" customHeight="1" x14ac:dyDescent="0.25">
      <c r="A14" s="13" t="s">
        <v>66</v>
      </c>
      <c r="B14" s="13" t="s">
        <v>66</v>
      </c>
      <c r="C14" s="13" t="s">
        <v>66</v>
      </c>
      <c r="D14" s="13" t="s">
        <v>66</v>
      </c>
      <c r="E14" s="13" t="s">
        <v>66</v>
      </c>
      <c r="F14" s="13" t="s">
        <v>1</v>
      </c>
      <c r="G14" s="26"/>
    </row>
    <row r="15" spans="1:7" ht="15" customHeight="1" x14ac:dyDescent="0.25">
      <c r="A15" s="13"/>
      <c r="B15" s="13"/>
      <c r="C15" s="13"/>
      <c r="D15" s="13"/>
      <c r="E15" s="13"/>
      <c r="F15" s="13" t="s">
        <v>1</v>
      </c>
      <c r="G15" s="26"/>
    </row>
    <row r="16" spans="1:7" ht="15" customHeight="1" x14ac:dyDescent="0.25">
      <c r="A16" s="13" t="s">
        <v>78</v>
      </c>
      <c r="B16" s="13" t="s">
        <v>79</v>
      </c>
      <c r="C16" s="13" t="s">
        <v>80</v>
      </c>
      <c r="D16" s="15">
        <v>1243492055</v>
      </c>
      <c r="E16" s="15">
        <v>825519177</v>
      </c>
      <c r="F16" s="9">
        <v>1.2351656845445793</v>
      </c>
      <c r="G16" s="26"/>
    </row>
    <row r="17" spans="1:7" ht="15" customHeight="1" x14ac:dyDescent="0.25">
      <c r="A17" s="13" t="s">
        <v>66</v>
      </c>
      <c r="B17" s="13" t="s">
        <v>66</v>
      </c>
      <c r="C17" s="13" t="s">
        <v>66</v>
      </c>
      <c r="D17" s="13" t="s">
        <v>66</v>
      </c>
      <c r="E17" s="13" t="s">
        <v>66</v>
      </c>
      <c r="F17" s="13" t="s">
        <v>1</v>
      </c>
      <c r="G17" s="26"/>
    </row>
    <row r="18" spans="1:7" ht="15" customHeight="1" x14ac:dyDescent="0.25">
      <c r="A18" s="13"/>
      <c r="B18" s="13"/>
      <c r="C18" s="13"/>
      <c r="D18" s="13"/>
      <c r="E18" s="13"/>
      <c r="F18" s="13" t="s">
        <v>1</v>
      </c>
      <c r="G18" s="26"/>
    </row>
    <row r="19" spans="1:7" ht="15" customHeight="1" x14ac:dyDescent="0.25">
      <c r="A19" s="13" t="s">
        <v>81</v>
      </c>
      <c r="B19" s="13" t="s">
        <v>82</v>
      </c>
      <c r="C19" s="13" t="s">
        <v>83</v>
      </c>
      <c r="D19" s="13"/>
      <c r="E19" s="13"/>
      <c r="F19" s="13" t="s">
        <v>1</v>
      </c>
      <c r="G19" s="26"/>
    </row>
    <row r="20" spans="1:7" ht="15" customHeight="1" x14ac:dyDescent="0.25">
      <c r="A20" s="13" t="s">
        <v>66</v>
      </c>
      <c r="B20" s="13" t="s">
        <v>66</v>
      </c>
      <c r="C20" s="13" t="s">
        <v>66</v>
      </c>
      <c r="D20" s="13" t="s">
        <v>66</v>
      </c>
      <c r="E20" s="13" t="s">
        <v>66</v>
      </c>
      <c r="F20" s="13" t="s">
        <v>1</v>
      </c>
      <c r="G20" s="26"/>
    </row>
    <row r="21" spans="1:7" ht="15" customHeight="1" x14ac:dyDescent="0.25">
      <c r="A21" s="13" t="s">
        <v>84</v>
      </c>
      <c r="B21" s="13" t="s">
        <v>85</v>
      </c>
      <c r="C21" s="13" t="s">
        <v>86</v>
      </c>
      <c r="D21" s="15"/>
      <c r="E21" s="15"/>
      <c r="F21" s="52"/>
      <c r="G21" s="26"/>
    </row>
    <row r="22" spans="1:7" ht="15" customHeight="1" x14ac:dyDescent="0.25">
      <c r="A22" s="13" t="s">
        <v>66</v>
      </c>
      <c r="B22" s="13" t="s">
        <v>66</v>
      </c>
      <c r="C22" s="13" t="s">
        <v>66</v>
      </c>
      <c r="D22" s="13"/>
      <c r="E22" s="13"/>
      <c r="F22" s="13" t="s">
        <v>1</v>
      </c>
      <c r="G22" s="26"/>
    </row>
    <row r="23" spans="1:7" ht="15" customHeight="1" x14ac:dyDescent="0.25">
      <c r="A23" s="13"/>
      <c r="B23" s="13"/>
      <c r="C23" s="13"/>
      <c r="D23" s="13" t="s">
        <v>1</v>
      </c>
      <c r="E23" s="13" t="s">
        <v>1</v>
      </c>
      <c r="F23" s="13" t="s">
        <v>1</v>
      </c>
      <c r="G23" s="26"/>
    </row>
    <row r="24" spans="1:7" ht="15" customHeight="1" x14ac:dyDescent="0.25">
      <c r="A24" s="13" t="s">
        <v>87</v>
      </c>
      <c r="B24" s="13" t="s">
        <v>88</v>
      </c>
      <c r="C24" s="13" t="s">
        <v>89</v>
      </c>
      <c r="D24" s="13" t="s">
        <v>1</v>
      </c>
      <c r="E24" s="13" t="s">
        <v>1</v>
      </c>
      <c r="F24" s="13" t="s">
        <v>1</v>
      </c>
      <c r="G24" s="26"/>
    </row>
    <row r="25" spans="1:7" ht="15" customHeight="1" x14ac:dyDescent="0.25">
      <c r="A25" s="13" t="s">
        <v>66</v>
      </c>
      <c r="B25" s="13" t="s">
        <v>66</v>
      </c>
      <c r="C25" s="13" t="s">
        <v>66</v>
      </c>
      <c r="D25" s="13" t="s">
        <v>66</v>
      </c>
      <c r="E25" s="13" t="s">
        <v>66</v>
      </c>
      <c r="F25" s="13" t="s">
        <v>1</v>
      </c>
      <c r="G25" s="26"/>
    </row>
    <row r="26" spans="1:7" ht="15" customHeight="1" x14ac:dyDescent="0.25">
      <c r="A26" s="13"/>
      <c r="B26" s="13"/>
      <c r="C26" s="13"/>
      <c r="D26" s="13"/>
      <c r="E26" s="13"/>
      <c r="F26" s="13" t="s">
        <v>1</v>
      </c>
      <c r="G26" s="26"/>
    </row>
    <row r="27" spans="1:7" ht="15" customHeight="1" x14ac:dyDescent="0.25">
      <c r="A27" s="13" t="s">
        <v>90</v>
      </c>
      <c r="B27" s="13" t="s">
        <v>91</v>
      </c>
      <c r="C27" s="13" t="s">
        <v>92</v>
      </c>
      <c r="D27" s="13" t="s">
        <v>1</v>
      </c>
      <c r="E27" s="13" t="s">
        <v>1</v>
      </c>
      <c r="F27" s="13" t="s">
        <v>1</v>
      </c>
      <c r="G27" s="26"/>
    </row>
    <row r="28" spans="1:7" ht="15" customHeight="1" x14ac:dyDescent="0.25">
      <c r="A28" s="13" t="s">
        <v>66</v>
      </c>
      <c r="B28" s="13" t="s">
        <v>66</v>
      </c>
      <c r="C28" s="13" t="s">
        <v>66</v>
      </c>
      <c r="D28" s="13" t="s">
        <v>66</v>
      </c>
      <c r="E28" s="13" t="s">
        <v>66</v>
      </c>
      <c r="F28" s="13" t="s">
        <v>1</v>
      </c>
      <c r="G28" s="26"/>
    </row>
    <row r="29" spans="1:7" ht="15" customHeight="1" x14ac:dyDescent="0.25">
      <c r="A29" s="13"/>
      <c r="B29" s="13"/>
      <c r="C29" s="13"/>
      <c r="D29" s="13"/>
      <c r="E29" s="13"/>
      <c r="F29" s="13" t="s">
        <v>1</v>
      </c>
      <c r="G29" s="26"/>
    </row>
    <row r="30" spans="1:7" s="36" customFormat="1" ht="15" customHeight="1" x14ac:dyDescent="0.25">
      <c r="A30" s="35" t="s">
        <v>93</v>
      </c>
      <c r="B30" s="35" t="s">
        <v>94</v>
      </c>
      <c r="C30" s="35" t="s">
        <v>95</v>
      </c>
      <c r="D30" s="19">
        <v>109281201554</v>
      </c>
      <c r="E30" s="19">
        <v>109272638948</v>
      </c>
      <c r="F30" s="21">
        <v>1.0082082289910952</v>
      </c>
      <c r="G30" s="37"/>
    </row>
    <row r="31" spans="1:7" ht="15" customHeight="1" x14ac:dyDescent="0.25">
      <c r="A31" s="49" t="s">
        <v>96</v>
      </c>
      <c r="B31" s="49" t="s">
        <v>97</v>
      </c>
      <c r="C31" s="49" t="s">
        <v>98</v>
      </c>
      <c r="D31" s="49" t="s">
        <v>1</v>
      </c>
      <c r="E31" s="49" t="s">
        <v>1</v>
      </c>
      <c r="F31" s="49" t="s">
        <v>1</v>
      </c>
      <c r="G31" s="26"/>
    </row>
    <row r="32" spans="1:7" ht="15" customHeight="1" x14ac:dyDescent="0.25">
      <c r="A32" s="13" t="s">
        <v>99</v>
      </c>
      <c r="B32" s="13" t="s">
        <v>100</v>
      </c>
      <c r="C32" s="13" t="s">
        <v>101</v>
      </c>
      <c r="D32" s="13"/>
      <c r="E32" s="13"/>
      <c r="F32" s="13" t="s">
        <v>1</v>
      </c>
      <c r="G32" s="26"/>
    </row>
    <row r="33" spans="1:7" ht="15" customHeight="1" x14ac:dyDescent="0.25">
      <c r="A33" s="13" t="s">
        <v>66</v>
      </c>
      <c r="B33" s="13" t="s">
        <v>66</v>
      </c>
      <c r="C33" s="13" t="s">
        <v>66</v>
      </c>
      <c r="D33" s="13" t="s">
        <v>66</v>
      </c>
      <c r="E33" s="13" t="s">
        <v>66</v>
      </c>
      <c r="F33" s="13" t="s">
        <v>1</v>
      </c>
      <c r="G33" s="26"/>
    </row>
    <row r="34" spans="1:7" ht="15" customHeight="1" x14ac:dyDescent="0.25">
      <c r="A34" s="13" t="s">
        <v>102</v>
      </c>
      <c r="B34" s="13" t="s">
        <v>103</v>
      </c>
      <c r="C34" s="13" t="s">
        <v>104</v>
      </c>
      <c r="D34" s="15"/>
      <c r="E34" s="15"/>
      <c r="F34" s="13" t="s">
        <v>1</v>
      </c>
      <c r="G34" s="26"/>
    </row>
    <row r="35" spans="1:7" ht="15" customHeight="1" x14ac:dyDescent="0.25">
      <c r="A35" s="13" t="s">
        <v>66</v>
      </c>
      <c r="B35" s="13" t="s">
        <v>66</v>
      </c>
      <c r="C35" s="13" t="s">
        <v>66</v>
      </c>
      <c r="D35" s="13" t="s">
        <v>66</v>
      </c>
      <c r="E35" s="13" t="s">
        <v>66</v>
      </c>
      <c r="F35" s="13" t="s">
        <v>1</v>
      </c>
      <c r="G35" s="26"/>
    </row>
    <row r="36" spans="1:7" ht="15" customHeight="1" x14ac:dyDescent="0.25">
      <c r="A36" s="13"/>
      <c r="B36" s="13"/>
      <c r="C36" s="13"/>
      <c r="D36" s="13" t="s">
        <v>1</v>
      </c>
      <c r="E36" s="13" t="s">
        <v>1</v>
      </c>
      <c r="F36" s="13" t="s">
        <v>1</v>
      </c>
      <c r="G36" s="26"/>
    </row>
    <row r="37" spans="1:7" ht="15" customHeight="1" x14ac:dyDescent="0.25">
      <c r="A37" s="13" t="s">
        <v>105</v>
      </c>
      <c r="B37" s="13" t="s">
        <v>106</v>
      </c>
      <c r="C37" s="13" t="s">
        <v>107</v>
      </c>
      <c r="D37" s="15">
        <v>249088136</v>
      </c>
      <c r="E37" s="15">
        <v>343327283</v>
      </c>
      <c r="F37" s="9">
        <v>0.71508960276999234</v>
      </c>
      <c r="G37" s="26"/>
    </row>
    <row r="38" spans="1:7" ht="15" customHeight="1" x14ac:dyDescent="0.25">
      <c r="A38" s="13" t="s">
        <v>66</v>
      </c>
      <c r="B38" s="13" t="s">
        <v>66</v>
      </c>
      <c r="C38" s="13" t="s">
        <v>66</v>
      </c>
      <c r="D38" s="13" t="s">
        <v>66</v>
      </c>
      <c r="E38" s="13" t="s">
        <v>66</v>
      </c>
      <c r="F38" s="13" t="s">
        <v>1</v>
      </c>
      <c r="G38" s="26"/>
    </row>
    <row r="39" spans="1:7" ht="15" customHeight="1" x14ac:dyDescent="0.25">
      <c r="A39" s="13"/>
      <c r="B39" s="13"/>
      <c r="C39" s="13"/>
      <c r="D39" s="13"/>
      <c r="E39" s="13"/>
      <c r="F39" s="13" t="s">
        <v>1</v>
      </c>
      <c r="G39" s="26"/>
    </row>
    <row r="40" spans="1:7" s="36" customFormat="1" ht="15" customHeight="1" x14ac:dyDescent="0.25">
      <c r="A40" s="35" t="s">
        <v>108</v>
      </c>
      <c r="B40" s="35" t="s">
        <v>109</v>
      </c>
      <c r="C40" s="35" t="s">
        <v>110</v>
      </c>
      <c r="D40" s="19">
        <v>249088136</v>
      </c>
      <c r="E40" s="19">
        <v>343327283</v>
      </c>
      <c r="F40" s="21">
        <v>0.71508960276999234</v>
      </c>
      <c r="G40" s="37"/>
    </row>
    <row r="41" spans="1:7" s="36" customFormat="1" ht="15" customHeight="1" x14ac:dyDescent="0.25">
      <c r="A41" s="35" t="s">
        <v>1</v>
      </c>
      <c r="B41" s="35" t="s">
        <v>111</v>
      </c>
      <c r="C41" s="35" t="s">
        <v>112</v>
      </c>
      <c r="D41" s="19">
        <v>109032113418</v>
      </c>
      <c r="E41" s="19">
        <v>108929311665</v>
      </c>
      <c r="F41" s="21">
        <v>1.0091532439562729</v>
      </c>
      <c r="G41" s="37"/>
    </row>
    <row r="42" spans="1:7" s="36" customFormat="1" ht="15" customHeight="1" x14ac:dyDescent="0.25">
      <c r="A42" s="35" t="s">
        <v>1</v>
      </c>
      <c r="B42" s="35" t="s">
        <v>113</v>
      </c>
      <c r="C42" s="35" t="s">
        <v>114</v>
      </c>
      <c r="D42" s="38">
        <v>9566873.6799999997</v>
      </c>
      <c r="E42" s="38">
        <v>9588712.8499999996</v>
      </c>
      <c r="F42" s="21">
        <v>0.95469110984400729</v>
      </c>
      <c r="G42" s="37"/>
    </row>
    <row r="43" spans="1:7" s="36" customFormat="1" ht="15" customHeight="1" x14ac:dyDescent="0.25">
      <c r="A43" s="35" t="s">
        <v>1</v>
      </c>
      <c r="B43" s="35" t="s">
        <v>115</v>
      </c>
      <c r="C43" s="35" t="s">
        <v>116</v>
      </c>
      <c r="D43" s="38">
        <v>11396.83</v>
      </c>
      <c r="E43" s="38">
        <v>11360.15</v>
      </c>
      <c r="F43" s="21">
        <v>1.0570462920281178</v>
      </c>
      <c r="G43" s="37"/>
    </row>
    <row r="44" spans="1:7" ht="15" customHeight="1" x14ac:dyDescent="0.25">
      <c r="A44" s="22" t="s">
        <v>1</v>
      </c>
      <c r="B44" s="22" t="s">
        <v>1</v>
      </c>
      <c r="C44" s="22" t="s">
        <v>1</v>
      </c>
      <c r="D44" s="22" t="s">
        <v>1</v>
      </c>
      <c r="E44" s="22" t="s">
        <v>1</v>
      </c>
      <c r="F44" s="22" t="s">
        <v>1</v>
      </c>
      <c r="G44" s="26"/>
    </row>
  </sheetData>
  <pageMargins left="0.75" right="0.75" top="1" bottom="1"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L51"/>
  <sheetViews>
    <sheetView topLeftCell="A28" zoomScale="89" zoomScaleNormal="89" workbookViewId="0">
      <selection activeCell="H50" sqref="H50"/>
    </sheetView>
  </sheetViews>
  <sheetFormatPr defaultRowHeight="12.75" x14ac:dyDescent="0.2"/>
  <cols>
    <col min="1" max="1" width="6.85546875" style="12" customWidth="1"/>
    <col min="2" max="2" width="60.28515625" style="12" customWidth="1"/>
    <col min="3" max="3" width="13" style="12" customWidth="1"/>
    <col min="4" max="6" width="19" style="12" customWidth="1"/>
    <col min="7" max="7" width="9.140625" style="12"/>
    <col min="8" max="8" width="14" style="12" bestFit="1" customWidth="1"/>
    <col min="9" max="9" width="9.140625" style="12" customWidth="1"/>
    <col min="10" max="16384" width="9.140625" style="12"/>
  </cols>
  <sheetData>
    <row r="1" spans="1:12" ht="15" customHeight="1" x14ac:dyDescent="0.2">
      <c r="A1" s="11" t="s">
        <v>5</v>
      </c>
      <c r="B1" s="11" t="s">
        <v>117</v>
      </c>
      <c r="C1" s="11" t="s">
        <v>54</v>
      </c>
      <c r="D1" s="11" t="s">
        <v>55</v>
      </c>
      <c r="E1" s="11" t="s">
        <v>56</v>
      </c>
      <c r="F1" s="11" t="s">
        <v>118</v>
      </c>
    </row>
    <row r="2" spans="1:12" ht="15.75" x14ac:dyDescent="0.25">
      <c r="A2" s="49" t="s">
        <v>58</v>
      </c>
      <c r="B2" s="34" t="s">
        <v>119</v>
      </c>
      <c r="C2" s="49" t="s">
        <v>74</v>
      </c>
      <c r="D2" s="24">
        <v>693102247</v>
      </c>
      <c r="E2" s="24">
        <v>660044307</v>
      </c>
      <c r="F2" s="24">
        <v>7814848959</v>
      </c>
      <c r="J2" s="26"/>
      <c r="K2" s="26"/>
      <c r="L2" s="26"/>
    </row>
    <row r="3" spans="1:12" ht="31.5" x14ac:dyDescent="0.25">
      <c r="A3" s="13" t="s">
        <v>8</v>
      </c>
      <c r="B3" s="33" t="s">
        <v>120</v>
      </c>
      <c r="C3" s="13" t="s">
        <v>121</v>
      </c>
      <c r="D3" s="13"/>
      <c r="E3" s="13"/>
      <c r="F3" s="13"/>
      <c r="J3" s="26"/>
      <c r="K3" s="26"/>
      <c r="L3" s="26"/>
    </row>
    <row r="4" spans="1:12" ht="15.75" x14ac:dyDescent="0.25">
      <c r="A4" s="13" t="s">
        <v>66</v>
      </c>
      <c r="B4" s="33" t="s">
        <v>66</v>
      </c>
      <c r="C4" s="13" t="s">
        <v>66</v>
      </c>
      <c r="D4" s="13" t="s">
        <v>66</v>
      </c>
      <c r="E4" s="13" t="s">
        <v>66</v>
      </c>
      <c r="F4" s="13" t="s">
        <v>66</v>
      </c>
      <c r="J4" s="26"/>
      <c r="K4" s="26"/>
      <c r="L4" s="26"/>
    </row>
    <row r="5" spans="1:12" ht="15.75" x14ac:dyDescent="0.25">
      <c r="A5" s="13" t="s">
        <v>11</v>
      </c>
      <c r="B5" s="33" t="s">
        <v>76</v>
      </c>
      <c r="C5" s="13" t="s">
        <v>83</v>
      </c>
      <c r="D5" s="15">
        <v>390006549</v>
      </c>
      <c r="E5" s="15">
        <v>403696025</v>
      </c>
      <c r="F5" s="15">
        <v>4290203412</v>
      </c>
      <c r="J5" s="26"/>
      <c r="K5" s="26"/>
      <c r="L5" s="26"/>
    </row>
    <row r="6" spans="1:12" ht="15.75" x14ac:dyDescent="0.25">
      <c r="A6" s="13" t="s">
        <v>66</v>
      </c>
      <c r="B6" s="33" t="s">
        <v>66</v>
      </c>
      <c r="C6" s="13" t="s">
        <v>66</v>
      </c>
      <c r="D6" s="13" t="s">
        <v>66</v>
      </c>
      <c r="E6" s="13" t="s">
        <v>66</v>
      </c>
      <c r="F6" s="13" t="s">
        <v>66</v>
      </c>
      <c r="J6" s="26"/>
      <c r="K6" s="26"/>
      <c r="L6" s="26"/>
    </row>
    <row r="7" spans="1:12" ht="15.75" x14ac:dyDescent="0.25">
      <c r="A7" s="13" t="s">
        <v>14</v>
      </c>
      <c r="B7" s="33" t="s">
        <v>122</v>
      </c>
      <c r="C7" s="13" t="s">
        <v>101</v>
      </c>
      <c r="D7" s="15">
        <v>303095698</v>
      </c>
      <c r="E7" s="15">
        <v>256348282</v>
      </c>
      <c r="F7" s="15">
        <v>3524645547</v>
      </c>
      <c r="J7" s="26"/>
      <c r="K7" s="26"/>
      <c r="L7" s="26"/>
    </row>
    <row r="8" spans="1:12" ht="15.75" x14ac:dyDescent="0.25">
      <c r="A8" s="13" t="s">
        <v>66</v>
      </c>
      <c r="B8" s="33" t="s">
        <v>66</v>
      </c>
      <c r="C8" s="13" t="s">
        <v>66</v>
      </c>
      <c r="D8" s="13" t="s">
        <v>66</v>
      </c>
      <c r="E8" s="13" t="s">
        <v>66</v>
      </c>
      <c r="F8" s="13" t="s">
        <v>66</v>
      </c>
      <c r="J8" s="26"/>
      <c r="K8" s="26"/>
      <c r="L8" s="26"/>
    </row>
    <row r="9" spans="1:12" ht="15.75" x14ac:dyDescent="0.25">
      <c r="A9" s="13" t="s">
        <v>17</v>
      </c>
      <c r="B9" s="33" t="s">
        <v>123</v>
      </c>
      <c r="C9" s="13" t="s">
        <v>121</v>
      </c>
      <c r="D9" s="13"/>
      <c r="E9" s="13"/>
      <c r="F9" s="13" t="s">
        <v>1</v>
      </c>
      <c r="J9" s="26"/>
      <c r="K9" s="26"/>
      <c r="L9" s="26"/>
    </row>
    <row r="10" spans="1:12" ht="15.75" x14ac:dyDescent="0.25">
      <c r="A10" s="13" t="s">
        <v>66</v>
      </c>
      <c r="B10" s="33" t="s">
        <v>66</v>
      </c>
      <c r="C10" s="13" t="s">
        <v>66</v>
      </c>
      <c r="D10" s="13" t="s">
        <v>66</v>
      </c>
      <c r="E10" s="13" t="s">
        <v>66</v>
      </c>
      <c r="F10" s="13" t="s">
        <v>66</v>
      </c>
      <c r="J10" s="26"/>
      <c r="K10" s="26"/>
      <c r="L10" s="26"/>
    </row>
    <row r="11" spans="1:12" ht="15.75" x14ac:dyDescent="0.25">
      <c r="A11" s="49" t="s">
        <v>96</v>
      </c>
      <c r="B11" s="34" t="s">
        <v>124</v>
      </c>
      <c r="C11" s="49" t="s">
        <v>125</v>
      </c>
      <c r="D11" s="24">
        <v>160226458</v>
      </c>
      <c r="E11" s="24">
        <v>150115901</v>
      </c>
      <c r="F11" s="24">
        <v>1847683155</v>
      </c>
      <c r="J11" s="26"/>
      <c r="K11" s="26"/>
      <c r="L11" s="26"/>
    </row>
    <row r="12" spans="1:12" ht="15.75" x14ac:dyDescent="0.25">
      <c r="A12" s="13" t="s">
        <v>8</v>
      </c>
      <c r="B12" s="33" t="s">
        <v>126</v>
      </c>
      <c r="C12" s="13" t="s">
        <v>127</v>
      </c>
      <c r="D12" s="15">
        <v>87921855</v>
      </c>
      <c r="E12" s="15">
        <v>80682954</v>
      </c>
      <c r="F12" s="15">
        <v>989927564</v>
      </c>
      <c r="J12" s="26"/>
      <c r="K12" s="26"/>
      <c r="L12" s="26"/>
    </row>
    <row r="13" spans="1:12" ht="15.75" x14ac:dyDescent="0.25">
      <c r="A13" s="13" t="s">
        <v>66</v>
      </c>
      <c r="B13" s="33" t="s">
        <v>66</v>
      </c>
      <c r="C13" s="13" t="s">
        <v>66</v>
      </c>
      <c r="D13" s="13" t="s">
        <v>66</v>
      </c>
      <c r="E13" s="13" t="s">
        <v>66</v>
      </c>
      <c r="F13" s="13" t="s">
        <v>66</v>
      </c>
      <c r="J13" s="26"/>
      <c r="K13" s="26"/>
      <c r="L13" s="26"/>
    </row>
    <row r="14" spans="1:12" ht="15.75" x14ac:dyDescent="0.25">
      <c r="A14" s="13" t="s">
        <v>11</v>
      </c>
      <c r="B14" s="33" t="s">
        <v>128</v>
      </c>
      <c r="C14" s="13" t="s">
        <v>129</v>
      </c>
      <c r="D14" s="15">
        <v>20649931</v>
      </c>
      <c r="E14" s="15">
        <v>20502373</v>
      </c>
      <c r="F14" s="15">
        <v>252109693</v>
      </c>
      <c r="J14" s="26"/>
      <c r="K14" s="26"/>
      <c r="L14" s="26"/>
    </row>
    <row r="15" spans="1:12" ht="15.75" x14ac:dyDescent="0.25">
      <c r="A15" s="13" t="s">
        <v>66</v>
      </c>
      <c r="B15" s="33" t="s">
        <v>66</v>
      </c>
      <c r="C15" s="13" t="s">
        <v>66</v>
      </c>
      <c r="D15" s="13" t="s">
        <v>66</v>
      </c>
      <c r="E15" s="13" t="s">
        <v>66</v>
      </c>
      <c r="F15" s="13" t="s">
        <v>66</v>
      </c>
      <c r="J15" s="26"/>
      <c r="K15" s="26"/>
      <c r="L15" s="26"/>
    </row>
    <row r="16" spans="1:12" ht="15.75" x14ac:dyDescent="0.25">
      <c r="A16" s="13"/>
      <c r="B16" s="33"/>
      <c r="C16" s="13"/>
      <c r="D16" s="13"/>
      <c r="E16" s="13"/>
      <c r="F16" s="13"/>
      <c r="J16" s="26"/>
      <c r="K16" s="26"/>
      <c r="L16" s="26"/>
    </row>
    <row r="17" spans="1:12" ht="31.5" x14ac:dyDescent="0.25">
      <c r="A17" s="13" t="s">
        <v>14</v>
      </c>
      <c r="B17" s="33" t="s">
        <v>130</v>
      </c>
      <c r="C17" s="13" t="s">
        <v>131</v>
      </c>
      <c r="D17" s="15">
        <v>29700000</v>
      </c>
      <c r="E17" s="15">
        <v>29700000</v>
      </c>
      <c r="F17" s="15">
        <v>356400000</v>
      </c>
      <c r="J17" s="26"/>
      <c r="K17" s="26"/>
      <c r="L17" s="26"/>
    </row>
    <row r="18" spans="1:12" ht="15.75" x14ac:dyDescent="0.25">
      <c r="A18" s="13" t="s">
        <v>66</v>
      </c>
      <c r="B18" s="33" t="s">
        <v>66</v>
      </c>
      <c r="C18" s="13" t="s">
        <v>66</v>
      </c>
      <c r="D18" s="13" t="s">
        <v>66</v>
      </c>
      <c r="E18" s="13" t="s">
        <v>66</v>
      </c>
      <c r="F18" s="13" t="s">
        <v>66</v>
      </c>
      <c r="J18" s="26"/>
      <c r="K18" s="26"/>
      <c r="L18" s="26"/>
    </row>
    <row r="19" spans="1:12" ht="15.75" x14ac:dyDescent="0.25">
      <c r="A19" s="13"/>
      <c r="B19" s="33"/>
      <c r="C19" s="13"/>
      <c r="D19" s="13"/>
      <c r="E19" s="13"/>
      <c r="F19" s="13"/>
      <c r="J19" s="26"/>
      <c r="K19" s="26"/>
      <c r="L19" s="26"/>
    </row>
    <row r="20" spans="1:12" ht="31.5" x14ac:dyDescent="0.25">
      <c r="A20" s="13" t="s">
        <v>17</v>
      </c>
      <c r="B20" s="33" t="s">
        <v>132</v>
      </c>
      <c r="C20" s="13" t="s">
        <v>133</v>
      </c>
      <c r="D20" s="13"/>
      <c r="E20" s="13"/>
      <c r="F20" s="13"/>
      <c r="J20" s="26"/>
      <c r="K20" s="26"/>
      <c r="L20" s="26"/>
    </row>
    <row r="21" spans="1:12" ht="15.75" x14ac:dyDescent="0.25">
      <c r="A21" s="13" t="s">
        <v>66</v>
      </c>
      <c r="B21" s="33" t="s">
        <v>66</v>
      </c>
      <c r="C21" s="13" t="s">
        <v>66</v>
      </c>
      <c r="D21" s="13" t="s">
        <v>66</v>
      </c>
      <c r="E21" s="13" t="s">
        <v>66</v>
      </c>
      <c r="F21" s="13" t="s">
        <v>66</v>
      </c>
      <c r="J21" s="26"/>
      <c r="K21" s="26"/>
      <c r="L21" s="26"/>
    </row>
    <row r="22" spans="1:12" ht="31.5" x14ac:dyDescent="0.25">
      <c r="A22" s="13" t="s">
        <v>20</v>
      </c>
      <c r="B22" s="33" t="s">
        <v>134</v>
      </c>
      <c r="C22" s="13" t="s">
        <v>135</v>
      </c>
      <c r="D22" s="13"/>
      <c r="E22" s="13"/>
      <c r="F22" s="13"/>
      <c r="J22" s="26"/>
      <c r="K22" s="26"/>
      <c r="L22" s="26"/>
    </row>
    <row r="23" spans="1:12" ht="15.75" x14ac:dyDescent="0.25">
      <c r="A23" s="13" t="s">
        <v>66</v>
      </c>
      <c r="B23" s="33" t="s">
        <v>66</v>
      </c>
      <c r="C23" s="13" t="s">
        <v>66</v>
      </c>
      <c r="D23" s="13" t="s">
        <v>66</v>
      </c>
      <c r="E23" s="13" t="s">
        <v>66</v>
      </c>
      <c r="F23" s="13" t="s">
        <v>66</v>
      </c>
      <c r="J23" s="26"/>
      <c r="K23" s="26"/>
      <c r="L23" s="26"/>
    </row>
    <row r="24" spans="1:12" ht="15.75" x14ac:dyDescent="0.25">
      <c r="A24" s="13" t="s">
        <v>23</v>
      </c>
      <c r="B24" s="33" t="s">
        <v>136</v>
      </c>
      <c r="C24" s="13" t="s">
        <v>137</v>
      </c>
      <c r="D24" s="15">
        <v>9736759</v>
      </c>
      <c r="E24" s="15">
        <v>9422670</v>
      </c>
      <c r="F24" s="15">
        <v>122999995</v>
      </c>
      <c r="I24" s="26"/>
      <c r="J24" s="26"/>
      <c r="K24" s="26"/>
      <c r="L24" s="26"/>
    </row>
    <row r="25" spans="1:12" ht="15.75" x14ac:dyDescent="0.25">
      <c r="A25" s="13" t="s">
        <v>66</v>
      </c>
      <c r="B25" s="33" t="s">
        <v>66</v>
      </c>
      <c r="C25" s="13" t="s">
        <v>66</v>
      </c>
      <c r="D25" s="13" t="s">
        <v>66</v>
      </c>
      <c r="E25" s="13" t="s">
        <v>66</v>
      </c>
      <c r="F25" s="13" t="s">
        <v>66</v>
      </c>
      <c r="J25" s="26"/>
      <c r="K25" s="26"/>
      <c r="L25" s="26"/>
    </row>
    <row r="26" spans="1:12" ht="31.5" x14ac:dyDescent="0.25">
      <c r="A26" s="13" t="s">
        <v>26</v>
      </c>
      <c r="B26" s="33" t="s">
        <v>138</v>
      </c>
      <c r="C26" s="13" t="s">
        <v>139</v>
      </c>
      <c r="D26" s="15">
        <v>9000000</v>
      </c>
      <c r="E26" s="15">
        <v>9000000</v>
      </c>
      <c r="F26" s="15">
        <v>108000000</v>
      </c>
      <c r="I26" s="26"/>
      <c r="J26" s="26"/>
      <c r="K26" s="26"/>
      <c r="L26" s="26"/>
    </row>
    <row r="27" spans="1:12" ht="15.75" x14ac:dyDescent="0.25">
      <c r="A27" s="13" t="s">
        <v>66</v>
      </c>
      <c r="B27" s="33" t="s">
        <v>66</v>
      </c>
      <c r="C27" s="13" t="s">
        <v>66</v>
      </c>
      <c r="D27" s="13" t="s">
        <v>66</v>
      </c>
      <c r="E27" s="13" t="s">
        <v>66</v>
      </c>
      <c r="F27" s="13" t="s">
        <v>66</v>
      </c>
      <c r="J27" s="26"/>
      <c r="K27" s="26"/>
      <c r="L27" s="26"/>
    </row>
    <row r="28" spans="1:12" ht="15.75" x14ac:dyDescent="0.25">
      <c r="A28" s="13"/>
      <c r="B28" s="33"/>
      <c r="C28" s="13"/>
      <c r="D28" s="13"/>
      <c r="E28" s="13"/>
      <c r="F28" s="13"/>
      <c r="J28" s="26"/>
      <c r="K28" s="26"/>
      <c r="L28" s="26"/>
    </row>
    <row r="29" spans="1:12" ht="78.75" x14ac:dyDescent="0.25">
      <c r="A29" s="13" t="s">
        <v>29</v>
      </c>
      <c r="B29" s="33" t="s">
        <v>140</v>
      </c>
      <c r="C29" s="13" t="s">
        <v>141</v>
      </c>
      <c r="D29" s="15"/>
      <c r="E29" s="15"/>
      <c r="F29" s="15"/>
      <c r="J29" s="26"/>
      <c r="K29" s="26"/>
      <c r="L29" s="26"/>
    </row>
    <row r="30" spans="1:12" ht="15.75" x14ac:dyDescent="0.25">
      <c r="A30" s="13" t="s">
        <v>66</v>
      </c>
      <c r="B30" s="33" t="s">
        <v>66</v>
      </c>
      <c r="C30" s="13" t="s">
        <v>66</v>
      </c>
      <c r="D30" s="13" t="s">
        <v>66</v>
      </c>
      <c r="E30" s="13" t="s">
        <v>66</v>
      </c>
      <c r="F30" s="13" t="s">
        <v>66</v>
      </c>
      <c r="J30" s="26"/>
      <c r="K30" s="26"/>
      <c r="L30" s="26"/>
    </row>
    <row r="31" spans="1:12" ht="15.75" x14ac:dyDescent="0.25">
      <c r="A31" s="13"/>
      <c r="B31" s="33"/>
      <c r="C31" s="13"/>
      <c r="D31" s="13"/>
      <c r="E31" s="13"/>
      <c r="F31" s="13"/>
      <c r="J31" s="26"/>
      <c r="K31" s="26"/>
      <c r="L31" s="26"/>
    </row>
    <row r="32" spans="1:12" ht="31.5" x14ac:dyDescent="0.25">
      <c r="A32" s="13" t="s">
        <v>32</v>
      </c>
      <c r="B32" s="33" t="s">
        <v>142</v>
      </c>
      <c r="C32" s="13" t="s">
        <v>133</v>
      </c>
      <c r="D32" s="15"/>
      <c r="E32" s="15"/>
      <c r="F32" s="15">
        <v>4062667</v>
      </c>
      <c r="J32" s="26"/>
      <c r="K32" s="26"/>
      <c r="L32" s="26"/>
    </row>
    <row r="33" spans="1:12" ht="15.75" x14ac:dyDescent="0.25">
      <c r="A33" s="13" t="s">
        <v>66</v>
      </c>
      <c r="B33" s="33" t="s">
        <v>66</v>
      </c>
      <c r="C33" s="13" t="s">
        <v>66</v>
      </c>
      <c r="D33" s="13" t="s">
        <v>66</v>
      </c>
      <c r="E33" s="13" t="s">
        <v>66</v>
      </c>
      <c r="F33" s="13" t="s">
        <v>66</v>
      </c>
      <c r="J33" s="26"/>
      <c r="K33" s="26"/>
      <c r="L33" s="26"/>
    </row>
    <row r="34" spans="1:12" ht="15.75" x14ac:dyDescent="0.25">
      <c r="A34" s="13"/>
      <c r="B34" s="33"/>
      <c r="C34" s="13"/>
      <c r="D34" s="13"/>
      <c r="E34" s="13"/>
      <c r="F34" s="13"/>
      <c r="J34" s="26"/>
      <c r="K34" s="26"/>
      <c r="L34" s="26"/>
    </row>
    <row r="35" spans="1:12" ht="15.75" x14ac:dyDescent="0.25">
      <c r="A35" s="13" t="s">
        <v>35</v>
      </c>
      <c r="B35" s="33" t="s">
        <v>143</v>
      </c>
      <c r="C35" s="13" t="s">
        <v>135</v>
      </c>
      <c r="D35" s="15">
        <v>3217913</v>
      </c>
      <c r="E35" s="15">
        <v>807904</v>
      </c>
      <c r="F35" s="15">
        <v>14183236</v>
      </c>
      <c r="J35" s="26"/>
      <c r="K35" s="26"/>
      <c r="L35" s="26"/>
    </row>
    <row r="36" spans="1:12" ht="15.75" x14ac:dyDescent="0.25">
      <c r="A36" s="13" t="s">
        <v>66</v>
      </c>
      <c r="B36" s="33" t="s">
        <v>66</v>
      </c>
      <c r="C36" s="13" t="s">
        <v>66</v>
      </c>
      <c r="D36" s="13" t="s">
        <v>66</v>
      </c>
      <c r="E36" s="13" t="s">
        <v>66</v>
      </c>
      <c r="F36" s="13" t="s">
        <v>66</v>
      </c>
      <c r="J36" s="26"/>
      <c r="K36" s="26"/>
      <c r="L36" s="26"/>
    </row>
    <row r="37" spans="1:12" ht="15.75" x14ac:dyDescent="0.25">
      <c r="A37" s="13"/>
      <c r="B37" s="33"/>
      <c r="C37" s="13"/>
      <c r="D37" s="13"/>
      <c r="E37" s="13"/>
      <c r="F37" s="13"/>
      <c r="J37" s="26"/>
      <c r="K37" s="26"/>
      <c r="L37" s="26"/>
    </row>
    <row r="38" spans="1:12" ht="15.75" x14ac:dyDescent="0.25">
      <c r="A38" s="49" t="s">
        <v>144</v>
      </c>
      <c r="B38" s="34" t="s">
        <v>145</v>
      </c>
      <c r="C38" s="49" t="s">
        <v>146</v>
      </c>
      <c r="D38" s="24">
        <v>532875789</v>
      </c>
      <c r="E38" s="24">
        <v>509928406</v>
      </c>
      <c r="F38" s="24">
        <v>5967165804</v>
      </c>
      <c r="J38" s="26"/>
      <c r="K38" s="26"/>
      <c r="L38" s="26"/>
    </row>
    <row r="39" spans="1:12" ht="15.75" x14ac:dyDescent="0.25">
      <c r="A39" s="49" t="s">
        <v>147</v>
      </c>
      <c r="B39" s="34" t="s">
        <v>148</v>
      </c>
      <c r="C39" s="49" t="s">
        <v>149</v>
      </c>
      <c r="D39" s="24">
        <v>-150770270</v>
      </c>
      <c r="E39" s="24">
        <v>66107512</v>
      </c>
      <c r="F39" s="24">
        <v>129493395</v>
      </c>
      <c r="J39" s="26"/>
      <c r="K39" s="26"/>
      <c r="L39" s="26"/>
    </row>
    <row r="40" spans="1:12" ht="31.5" x14ac:dyDescent="0.25">
      <c r="A40" s="13" t="s">
        <v>8</v>
      </c>
      <c r="B40" s="33" t="s">
        <v>150</v>
      </c>
      <c r="C40" s="13" t="s">
        <v>151</v>
      </c>
      <c r="D40" s="15">
        <v>17510998</v>
      </c>
      <c r="E40" s="15">
        <v>12286</v>
      </c>
      <c r="F40" s="15">
        <v>-30042707</v>
      </c>
      <c r="J40" s="26"/>
      <c r="K40" s="26"/>
      <c r="L40" s="26"/>
    </row>
    <row r="41" spans="1:12" ht="15.75" x14ac:dyDescent="0.25">
      <c r="A41" s="13" t="s">
        <v>11</v>
      </c>
      <c r="B41" s="33" t="s">
        <v>152</v>
      </c>
      <c r="C41" s="13" t="s">
        <v>153</v>
      </c>
      <c r="D41" s="15">
        <v>-168281268</v>
      </c>
      <c r="E41" s="15">
        <v>66095226</v>
      </c>
      <c r="F41" s="15">
        <v>159536102</v>
      </c>
      <c r="J41" s="26"/>
      <c r="K41" s="26"/>
      <c r="L41" s="26"/>
    </row>
    <row r="42" spans="1:12" ht="31.5" x14ac:dyDescent="0.25">
      <c r="A42" s="49" t="s">
        <v>154</v>
      </c>
      <c r="B42" s="34" t="s">
        <v>155</v>
      </c>
      <c r="C42" s="49" t="s">
        <v>156</v>
      </c>
      <c r="D42" s="24">
        <v>382105519</v>
      </c>
      <c r="E42" s="24">
        <v>576035918</v>
      </c>
      <c r="F42" s="24">
        <v>6096659199</v>
      </c>
      <c r="J42" s="26"/>
      <c r="K42" s="26"/>
      <c r="L42" s="26"/>
    </row>
    <row r="43" spans="1:12" ht="15.75" x14ac:dyDescent="0.25">
      <c r="A43" s="49" t="s">
        <v>157</v>
      </c>
      <c r="B43" s="34" t="s">
        <v>158</v>
      </c>
      <c r="C43" s="49" t="s">
        <v>159</v>
      </c>
      <c r="D43" s="24">
        <v>108929311665</v>
      </c>
      <c r="E43" s="24">
        <v>109505819292</v>
      </c>
      <c r="F43" s="24">
        <v>108043167944</v>
      </c>
      <c r="J43" s="26"/>
      <c r="K43" s="26"/>
      <c r="L43" s="26"/>
    </row>
    <row r="44" spans="1:12" ht="31.5" x14ac:dyDescent="0.25">
      <c r="A44" s="49" t="s">
        <v>160</v>
      </c>
      <c r="B44" s="34" t="s">
        <v>161</v>
      </c>
      <c r="C44" s="49" t="s">
        <v>162</v>
      </c>
      <c r="D44" s="24">
        <v>102801753</v>
      </c>
      <c r="E44" s="24">
        <v>-576507627</v>
      </c>
      <c r="F44" s="24">
        <v>988945474</v>
      </c>
      <c r="J44" s="26"/>
      <c r="K44" s="26"/>
      <c r="L44" s="26"/>
    </row>
    <row r="45" spans="1:12" ht="31.5" x14ac:dyDescent="0.25">
      <c r="A45" s="13" t="s">
        <v>8</v>
      </c>
      <c r="B45" s="33" t="s">
        <v>163</v>
      </c>
      <c r="C45" s="13" t="s">
        <v>164</v>
      </c>
      <c r="D45" s="15">
        <v>382105519</v>
      </c>
      <c r="E45" s="15">
        <v>576035918</v>
      </c>
      <c r="F45" s="15">
        <v>6096659199</v>
      </c>
      <c r="J45" s="26"/>
      <c r="K45" s="26"/>
      <c r="L45" s="26"/>
    </row>
    <row r="46" spans="1:12" ht="31.5" x14ac:dyDescent="0.25">
      <c r="A46" s="13" t="s">
        <v>11</v>
      </c>
      <c r="B46" s="33" t="s">
        <v>165</v>
      </c>
      <c r="C46" s="13" t="s">
        <v>166</v>
      </c>
      <c r="D46" s="25"/>
      <c r="E46" s="13"/>
      <c r="F46" s="25"/>
      <c r="J46" s="26"/>
      <c r="K46" s="26"/>
      <c r="L46" s="26"/>
    </row>
    <row r="47" spans="1:12" ht="31.5" x14ac:dyDescent="0.25">
      <c r="A47" s="13" t="s">
        <v>14</v>
      </c>
      <c r="B47" s="33" t="s">
        <v>167</v>
      </c>
      <c r="C47" s="13" t="s">
        <v>168</v>
      </c>
      <c r="D47" s="15">
        <v>-279303766</v>
      </c>
      <c r="E47" s="15">
        <v>-1152543545</v>
      </c>
      <c r="F47" s="25">
        <v>-5107713725</v>
      </c>
      <c r="J47" s="26"/>
      <c r="K47" s="26"/>
      <c r="L47" s="26"/>
    </row>
    <row r="48" spans="1:12" ht="15.75" x14ac:dyDescent="0.25">
      <c r="A48" s="49" t="s">
        <v>169</v>
      </c>
      <c r="B48" s="34" t="s">
        <v>170</v>
      </c>
      <c r="C48" s="49" t="s">
        <v>171</v>
      </c>
      <c r="D48" s="24">
        <v>109032113418</v>
      </c>
      <c r="E48" s="24">
        <v>108929311665</v>
      </c>
      <c r="F48" s="24">
        <v>109032113418</v>
      </c>
      <c r="J48" s="26"/>
      <c r="K48" s="26"/>
      <c r="L48" s="26"/>
    </row>
    <row r="49" spans="1:12" ht="15.75" x14ac:dyDescent="0.25">
      <c r="A49" s="49" t="s">
        <v>172</v>
      </c>
      <c r="B49" s="34" t="s">
        <v>173</v>
      </c>
      <c r="C49" s="49" t="s">
        <v>174</v>
      </c>
      <c r="D49" s="24"/>
      <c r="E49" s="49"/>
      <c r="F49" s="24"/>
      <c r="J49" s="26"/>
      <c r="K49" s="26"/>
      <c r="L49" s="26"/>
    </row>
    <row r="50" spans="1:12" ht="15.75" x14ac:dyDescent="0.25">
      <c r="A50" s="13" t="s">
        <v>1</v>
      </c>
      <c r="B50" s="33" t="s">
        <v>175</v>
      </c>
      <c r="C50" s="13" t="s">
        <v>176</v>
      </c>
      <c r="D50" s="24"/>
      <c r="E50" s="13"/>
      <c r="F50" s="24"/>
      <c r="J50" s="26"/>
      <c r="K50" s="26"/>
      <c r="L50" s="26"/>
    </row>
    <row r="51" spans="1:12" ht="15" customHeight="1" x14ac:dyDescent="0.25">
      <c r="A51" s="22" t="s">
        <v>1</v>
      </c>
      <c r="B51" s="22" t="s">
        <v>1</v>
      </c>
      <c r="C51" s="22" t="s">
        <v>1</v>
      </c>
      <c r="D51" s="22" t="s">
        <v>1</v>
      </c>
      <c r="E51" s="22" t="s">
        <v>1</v>
      </c>
      <c r="F51" s="22" t="s">
        <v>1</v>
      </c>
      <c r="J51" s="26"/>
      <c r="K51" s="26"/>
      <c r="L51" s="26"/>
    </row>
  </sheetData>
  <pageMargins left="0.75" right="0.75" top="1" bottom="1" header="0.5" footer="0.5"/>
  <pageSetup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44"/>
  <sheetViews>
    <sheetView topLeftCell="A4" zoomScale="80" zoomScaleNormal="80" workbookViewId="0">
      <selection activeCell="H41" sqref="H41"/>
    </sheetView>
  </sheetViews>
  <sheetFormatPr defaultRowHeight="12.75" x14ac:dyDescent="0.2"/>
  <cols>
    <col min="1" max="1" width="6.85546875" style="12" customWidth="1"/>
    <col min="2" max="2" width="36" style="12" customWidth="1"/>
    <col min="3" max="3" width="10.28515625" style="12" customWidth="1"/>
    <col min="4" max="4" width="23.5703125" style="12" customWidth="1"/>
    <col min="5" max="5" width="20.42578125" style="12" customWidth="1"/>
    <col min="6" max="6" width="21" style="12" bestFit="1" customWidth="1"/>
    <col min="7" max="7" width="27.7109375" style="12" bestFit="1" customWidth="1"/>
    <col min="8" max="16384" width="9.140625" style="12"/>
  </cols>
  <sheetData>
    <row r="1" spans="1:7" ht="15" customHeight="1" x14ac:dyDescent="0.2">
      <c r="A1" s="11" t="s">
        <v>5</v>
      </c>
      <c r="B1" s="11" t="s">
        <v>177</v>
      </c>
      <c r="C1" s="11" t="s">
        <v>54</v>
      </c>
      <c r="D1" s="11" t="s">
        <v>178</v>
      </c>
      <c r="E1" s="11" t="s">
        <v>179</v>
      </c>
      <c r="F1" s="11" t="s">
        <v>180</v>
      </c>
      <c r="G1" s="11" t="s">
        <v>181</v>
      </c>
    </row>
    <row r="2" spans="1:7" ht="15" customHeight="1" x14ac:dyDescent="0.25">
      <c r="A2" s="32" t="s">
        <v>58</v>
      </c>
      <c r="B2" s="64" t="s">
        <v>182</v>
      </c>
      <c r="C2" s="64"/>
      <c r="D2" s="64"/>
      <c r="E2" s="64"/>
      <c r="F2" s="64"/>
      <c r="G2" s="64"/>
    </row>
    <row r="3" spans="1:7" ht="15" customHeight="1" x14ac:dyDescent="0.25">
      <c r="A3" s="13" t="s">
        <v>66</v>
      </c>
      <c r="B3" s="13" t="s">
        <v>66</v>
      </c>
      <c r="C3" s="13" t="s">
        <v>66</v>
      </c>
      <c r="D3" s="13" t="s">
        <v>66</v>
      </c>
      <c r="E3" s="13" t="s">
        <v>66</v>
      </c>
      <c r="F3" s="13" t="s">
        <v>66</v>
      </c>
      <c r="G3" s="13" t="s">
        <v>66</v>
      </c>
    </row>
    <row r="4" spans="1:7" ht="15" customHeight="1" x14ac:dyDescent="0.25">
      <c r="A4" s="13"/>
      <c r="B4" s="13" t="s">
        <v>183</v>
      </c>
      <c r="C4" s="13" t="s">
        <v>184</v>
      </c>
      <c r="D4" s="13"/>
      <c r="E4" s="13"/>
      <c r="F4" s="13"/>
      <c r="G4" s="13"/>
    </row>
    <row r="5" spans="1:7" ht="15" customHeight="1" x14ac:dyDescent="0.25">
      <c r="A5" s="32" t="s">
        <v>96</v>
      </c>
      <c r="B5" s="32" t="s">
        <v>185</v>
      </c>
      <c r="C5" s="32" t="s">
        <v>186</v>
      </c>
      <c r="D5" s="32" t="s">
        <v>1</v>
      </c>
      <c r="E5" s="32" t="s">
        <v>1</v>
      </c>
      <c r="F5" s="32" t="s">
        <v>1</v>
      </c>
      <c r="G5" s="32" t="s">
        <v>1</v>
      </c>
    </row>
    <row r="6" spans="1:7" ht="15" customHeight="1" x14ac:dyDescent="0.25">
      <c r="A6" s="13" t="s">
        <v>66</v>
      </c>
      <c r="B6" s="13" t="s">
        <v>66</v>
      </c>
      <c r="C6" s="13" t="s">
        <v>66</v>
      </c>
      <c r="D6" s="13" t="s">
        <v>66</v>
      </c>
      <c r="E6" s="13" t="s">
        <v>66</v>
      </c>
      <c r="F6" s="13" t="s">
        <v>66</v>
      </c>
      <c r="G6" s="13" t="s">
        <v>66</v>
      </c>
    </row>
    <row r="7" spans="1:7" ht="15" customHeight="1" x14ac:dyDescent="0.25">
      <c r="A7" s="13" t="s">
        <v>1</v>
      </c>
      <c r="B7" s="13" t="s">
        <v>183</v>
      </c>
      <c r="C7" s="13" t="s">
        <v>187</v>
      </c>
      <c r="D7" s="13" t="s">
        <v>1</v>
      </c>
      <c r="E7" s="13" t="s">
        <v>1</v>
      </c>
      <c r="F7" s="13" t="s">
        <v>1</v>
      </c>
      <c r="G7" s="13" t="s">
        <v>1</v>
      </c>
    </row>
    <row r="8" spans="1:7" ht="15" customHeight="1" x14ac:dyDescent="0.25">
      <c r="A8" s="32" t="s">
        <v>188</v>
      </c>
      <c r="B8" s="32" t="s">
        <v>189</v>
      </c>
      <c r="C8" s="32" t="s">
        <v>190</v>
      </c>
      <c r="D8" s="32" t="s">
        <v>1</v>
      </c>
      <c r="E8" s="32" t="s">
        <v>1</v>
      </c>
      <c r="F8" s="32" t="s">
        <v>1</v>
      </c>
      <c r="G8" s="32" t="s">
        <v>1</v>
      </c>
    </row>
    <row r="9" spans="1:7" ht="15" customHeight="1" x14ac:dyDescent="0.25">
      <c r="A9" s="13" t="s">
        <v>66</v>
      </c>
      <c r="B9" s="13" t="s">
        <v>66</v>
      </c>
      <c r="C9" s="13" t="s">
        <v>66</v>
      </c>
      <c r="D9" s="13" t="s">
        <v>66</v>
      </c>
      <c r="E9" s="13" t="s">
        <v>66</v>
      </c>
      <c r="F9" s="13" t="s">
        <v>66</v>
      </c>
      <c r="G9" s="13" t="s">
        <v>66</v>
      </c>
    </row>
    <row r="10" spans="1:7" ht="15" customHeight="1" x14ac:dyDescent="0.25">
      <c r="A10" s="13" t="s">
        <v>1</v>
      </c>
      <c r="B10" s="13" t="s">
        <v>183</v>
      </c>
      <c r="C10" s="13" t="s">
        <v>191</v>
      </c>
      <c r="D10" s="13" t="s">
        <v>1</v>
      </c>
      <c r="E10" s="13" t="s">
        <v>1</v>
      </c>
      <c r="F10" s="13" t="s">
        <v>1</v>
      </c>
      <c r="G10" s="13" t="s">
        <v>1</v>
      </c>
    </row>
    <row r="11" spans="1:7" ht="15" customHeight="1" x14ac:dyDescent="0.25">
      <c r="A11" s="32" t="s">
        <v>144</v>
      </c>
      <c r="B11" s="32" t="s">
        <v>192</v>
      </c>
      <c r="C11" s="32" t="s">
        <v>193</v>
      </c>
      <c r="D11" s="32" t="s">
        <v>1</v>
      </c>
      <c r="E11" s="32" t="s">
        <v>1</v>
      </c>
      <c r="F11" s="32" t="s">
        <v>1</v>
      </c>
      <c r="G11" s="32" t="s">
        <v>1</v>
      </c>
    </row>
    <row r="12" spans="1:7" ht="15" customHeight="1" x14ac:dyDescent="0.25">
      <c r="A12" s="13" t="s">
        <v>66</v>
      </c>
      <c r="B12" s="13" t="s">
        <v>66</v>
      </c>
      <c r="C12" s="13" t="s">
        <v>66</v>
      </c>
      <c r="D12" s="13" t="s">
        <v>66</v>
      </c>
      <c r="E12" s="13" t="s">
        <v>66</v>
      </c>
      <c r="F12" s="13" t="s">
        <v>66</v>
      </c>
      <c r="G12" s="13" t="s">
        <v>66</v>
      </c>
    </row>
    <row r="13" spans="1:7" ht="15" customHeight="1" x14ac:dyDescent="0.25">
      <c r="A13" s="13"/>
      <c r="B13" s="13" t="s">
        <v>341</v>
      </c>
      <c r="C13" s="13">
        <v>2251.1</v>
      </c>
      <c r="D13" s="14">
        <v>3770</v>
      </c>
      <c r="E13" s="14">
        <v>92041.09</v>
      </c>
      <c r="F13" s="15">
        <v>346994909</v>
      </c>
      <c r="G13" s="9">
        <v>3.1752479297963852E-3</v>
      </c>
    </row>
    <row r="14" spans="1:7" ht="15" customHeight="1" x14ac:dyDescent="0.25">
      <c r="A14" s="13"/>
      <c r="B14" s="13" t="s">
        <v>345</v>
      </c>
      <c r="C14" s="13">
        <v>2251.1999999999998</v>
      </c>
      <c r="D14" s="14">
        <v>180000</v>
      </c>
      <c r="E14" s="14">
        <v>99999.89</v>
      </c>
      <c r="F14" s="15">
        <v>17999980200</v>
      </c>
      <c r="G14" s="9">
        <v>0.16471250264489015</v>
      </c>
    </row>
    <row r="15" spans="1:7" ht="15" customHeight="1" x14ac:dyDescent="0.25">
      <c r="A15" s="13"/>
      <c r="B15" s="13" t="s">
        <v>343</v>
      </c>
      <c r="C15" s="13">
        <v>2251.3000000000002</v>
      </c>
      <c r="D15" s="14">
        <v>20000</v>
      </c>
      <c r="E15" s="14">
        <v>100251.19</v>
      </c>
      <c r="F15" s="15">
        <v>2005023800</v>
      </c>
      <c r="G15" s="9">
        <v>1.834738062437245E-2</v>
      </c>
    </row>
    <row r="16" spans="1:7" ht="15" customHeight="1" x14ac:dyDescent="0.25">
      <c r="A16" s="13"/>
      <c r="B16" s="13" t="s">
        <v>344</v>
      </c>
      <c r="C16" s="13">
        <v>2251.4</v>
      </c>
      <c r="D16" s="14">
        <v>46290</v>
      </c>
      <c r="E16" s="14">
        <v>100489.56</v>
      </c>
      <c r="F16" s="15">
        <v>4651661732</v>
      </c>
      <c r="G16" s="9">
        <v>4.2565982674535631E-2</v>
      </c>
    </row>
    <row r="17" spans="1:7" ht="15" customHeight="1" x14ac:dyDescent="0.25">
      <c r="A17" s="13"/>
      <c r="B17" s="13" t="s">
        <v>340</v>
      </c>
      <c r="C17" s="13">
        <v>2251.5</v>
      </c>
      <c r="D17" s="14">
        <v>3858</v>
      </c>
      <c r="E17" s="14">
        <v>950894.09</v>
      </c>
      <c r="F17" s="15">
        <v>3668549399</v>
      </c>
      <c r="G17" s="9">
        <v>3.3569812070443149E-2</v>
      </c>
    </row>
    <row r="18" spans="1:7" ht="15" customHeight="1" x14ac:dyDescent="0.25">
      <c r="A18" s="13"/>
      <c r="B18" s="13" t="s">
        <v>342</v>
      </c>
      <c r="C18" s="13">
        <v>2251.6</v>
      </c>
      <c r="D18" s="14">
        <v>58269</v>
      </c>
      <c r="E18" s="14">
        <v>102151.23</v>
      </c>
      <c r="F18" s="15">
        <v>5952250021</v>
      </c>
      <c r="G18" s="9">
        <v>5.4467281987732964E-2</v>
      </c>
    </row>
    <row r="19" spans="1:7" ht="15" customHeight="1" x14ac:dyDescent="0.25">
      <c r="A19" s="13"/>
      <c r="B19" s="13" t="s">
        <v>339</v>
      </c>
      <c r="C19" s="13">
        <v>2251.6999999999998</v>
      </c>
      <c r="D19" s="14">
        <v>62806</v>
      </c>
      <c r="E19" s="14">
        <v>100007.85</v>
      </c>
      <c r="F19" s="15">
        <v>6281093027</v>
      </c>
      <c r="G19" s="9">
        <v>5.7476427214210972E-2</v>
      </c>
    </row>
    <row r="20" spans="1:7" ht="15" customHeight="1" x14ac:dyDescent="0.25">
      <c r="A20" s="13"/>
      <c r="B20" s="13" t="s">
        <v>349</v>
      </c>
      <c r="C20" s="13">
        <v>2251.8000000000002</v>
      </c>
      <c r="D20" s="14">
        <v>80</v>
      </c>
      <c r="E20" s="14">
        <v>99622383.280000001</v>
      </c>
      <c r="F20" s="15">
        <v>7969790662</v>
      </c>
      <c r="G20" s="9">
        <v>7.2929200527337021E-2</v>
      </c>
    </row>
    <row r="21" spans="1:7" s="36" customFormat="1" ht="15" customHeight="1" x14ac:dyDescent="0.25">
      <c r="A21" s="35" t="s">
        <v>1</v>
      </c>
      <c r="B21" s="35" t="s">
        <v>183</v>
      </c>
      <c r="C21" s="35" t="s">
        <v>194</v>
      </c>
      <c r="D21" s="19">
        <v>375073</v>
      </c>
      <c r="E21" s="19"/>
      <c r="F21" s="19">
        <v>48875343750</v>
      </c>
      <c r="G21" s="21">
        <v>0.44724383567331871</v>
      </c>
    </row>
    <row r="22" spans="1:7" ht="15" customHeight="1" x14ac:dyDescent="0.25">
      <c r="A22" s="32" t="s">
        <v>195</v>
      </c>
      <c r="B22" s="32" t="s">
        <v>196</v>
      </c>
      <c r="C22" s="32" t="s">
        <v>197</v>
      </c>
      <c r="D22" s="32" t="s">
        <v>1</v>
      </c>
      <c r="E22" s="32" t="s">
        <v>1</v>
      </c>
      <c r="F22" s="32" t="s">
        <v>1</v>
      </c>
      <c r="G22" s="9"/>
    </row>
    <row r="23" spans="1:7" ht="15" customHeight="1" x14ac:dyDescent="0.25">
      <c r="A23" s="13" t="s">
        <v>66</v>
      </c>
      <c r="B23" s="13" t="s">
        <v>66</v>
      </c>
      <c r="C23" s="13" t="s">
        <v>66</v>
      </c>
      <c r="D23" s="13" t="s">
        <v>66</v>
      </c>
      <c r="E23" s="13" t="s">
        <v>66</v>
      </c>
      <c r="F23" s="13" t="s">
        <v>66</v>
      </c>
      <c r="G23" s="9"/>
    </row>
    <row r="24" spans="1:7" s="36" customFormat="1" ht="15.75" customHeight="1" x14ac:dyDescent="0.25">
      <c r="A24" s="35" t="s">
        <v>1</v>
      </c>
      <c r="B24" s="35" t="s">
        <v>183</v>
      </c>
      <c r="C24" s="35" t="s">
        <v>198</v>
      </c>
      <c r="D24" s="35" t="s">
        <v>1</v>
      </c>
      <c r="E24" s="35" t="s">
        <v>1</v>
      </c>
      <c r="F24" s="35" t="s">
        <v>1</v>
      </c>
      <c r="G24" s="21"/>
    </row>
    <row r="25" spans="1:7" ht="15" customHeight="1" x14ac:dyDescent="0.25">
      <c r="A25" s="13" t="s">
        <v>1</v>
      </c>
      <c r="B25" s="13" t="s">
        <v>199</v>
      </c>
      <c r="C25" s="13" t="s">
        <v>200</v>
      </c>
      <c r="D25" s="15">
        <v>375073</v>
      </c>
      <c r="E25" s="13"/>
      <c r="F25" s="15">
        <v>48875343750</v>
      </c>
      <c r="G25" s="9">
        <v>0.44724383567331871</v>
      </c>
    </row>
    <row r="26" spans="1:7" ht="15" customHeight="1" x14ac:dyDescent="0.25">
      <c r="A26" s="32" t="s">
        <v>201</v>
      </c>
      <c r="B26" s="32" t="s">
        <v>202</v>
      </c>
      <c r="C26" s="32" t="s">
        <v>203</v>
      </c>
      <c r="D26" s="35" t="s">
        <v>1</v>
      </c>
      <c r="E26" s="32" t="s">
        <v>1</v>
      </c>
      <c r="F26" s="32" t="s">
        <v>1</v>
      </c>
      <c r="G26" s="9"/>
    </row>
    <row r="27" spans="1:7" ht="15" customHeight="1" x14ac:dyDescent="0.25">
      <c r="A27" s="13" t="s">
        <v>66</v>
      </c>
      <c r="B27" s="13" t="s">
        <v>66</v>
      </c>
      <c r="C27" s="13" t="s">
        <v>66</v>
      </c>
      <c r="D27" s="13" t="s">
        <v>66</v>
      </c>
      <c r="E27" s="13" t="s">
        <v>66</v>
      </c>
      <c r="F27" s="13" t="s">
        <v>66</v>
      </c>
      <c r="G27" s="9"/>
    </row>
    <row r="28" spans="1:7" s="36" customFormat="1" ht="15" customHeight="1" x14ac:dyDescent="0.25">
      <c r="A28" s="35" t="s">
        <v>1</v>
      </c>
      <c r="B28" s="35" t="s">
        <v>183</v>
      </c>
      <c r="C28" s="35" t="s">
        <v>204</v>
      </c>
      <c r="D28" s="35" t="s">
        <v>1</v>
      </c>
      <c r="E28" s="35" t="s">
        <v>1</v>
      </c>
      <c r="F28" s="19">
        <v>2411346237</v>
      </c>
      <c r="G28" s="21">
        <v>2.2065517240936101E-2</v>
      </c>
    </row>
    <row r="29" spans="1:7" ht="15" customHeight="1" x14ac:dyDescent="0.25">
      <c r="A29" s="32" t="s">
        <v>205</v>
      </c>
      <c r="B29" s="32" t="s">
        <v>64</v>
      </c>
      <c r="C29" s="32" t="s">
        <v>206</v>
      </c>
      <c r="D29" s="32" t="s">
        <v>1</v>
      </c>
      <c r="E29" s="32" t="s">
        <v>1</v>
      </c>
      <c r="F29" s="32" t="s">
        <v>1</v>
      </c>
      <c r="G29" s="32"/>
    </row>
    <row r="30" spans="1:7" ht="15" customHeight="1" x14ac:dyDescent="0.25">
      <c r="A30" s="13" t="s">
        <v>1</v>
      </c>
      <c r="B30" s="18" t="s">
        <v>346</v>
      </c>
      <c r="C30" s="13" t="s">
        <v>207</v>
      </c>
      <c r="D30" s="13" t="s">
        <v>1</v>
      </c>
      <c r="E30" s="13" t="s">
        <v>1</v>
      </c>
      <c r="F30" s="16">
        <v>99722046</v>
      </c>
      <c r="G30" s="9">
        <v>9.1252699075351535E-4</v>
      </c>
    </row>
    <row r="31" spans="1:7" ht="15" customHeight="1" x14ac:dyDescent="0.25">
      <c r="A31" s="13" t="s">
        <v>66</v>
      </c>
      <c r="B31" s="13" t="s">
        <v>66</v>
      </c>
      <c r="C31" s="13" t="s">
        <v>66</v>
      </c>
      <c r="D31" s="13" t="s">
        <v>66</v>
      </c>
      <c r="E31" s="13" t="s">
        <v>66</v>
      </c>
      <c r="F31" s="17" t="s">
        <v>66</v>
      </c>
      <c r="G31" s="13"/>
    </row>
    <row r="32" spans="1:7" ht="15" customHeight="1" x14ac:dyDescent="0.25">
      <c r="A32" s="13" t="s">
        <v>1</v>
      </c>
      <c r="B32" s="18" t="s">
        <v>336</v>
      </c>
      <c r="C32" s="13" t="s">
        <v>208</v>
      </c>
      <c r="D32" s="13" t="s">
        <v>1</v>
      </c>
      <c r="E32" s="13" t="s">
        <v>1</v>
      </c>
      <c r="F32" s="16">
        <v>12880000000</v>
      </c>
      <c r="G32" s="10">
        <v>0.11786107598419387</v>
      </c>
    </row>
    <row r="33" spans="1:7" ht="15" customHeight="1" x14ac:dyDescent="0.25">
      <c r="A33" s="13" t="s">
        <v>66</v>
      </c>
      <c r="B33" s="13" t="s">
        <v>66</v>
      </c>
      <c r="C33" s="13" t="s">
        <v>66</v>
      </c>
      <c r="D33" s="13" t="s">
        <v>66</v>
      </c>
      <c r="E33" s="13" t="s">
        <v>66</v>
      </c>
      <c r="F33" s="17" t="s">
        <v>66</v>
      </c>
      <c r="G33" s="13"/>
    </row>
    <row r="34" spans="1:7" ht="15" customHeight="1" x14ac:dyDescent="0.25">
      <c r="A34" s="13" t="s">
        <v>1</v>
      </c>
      <c r="B34" s="18" t="s">
        <v>348</v>
      </c>
      <c r="C34" s="13">
        <v>2261</v>
      </c>
      <c r="D34" s="13" t="s">
        <v>1</v>
      </c>
      <c r="E34" s="13" t="s">
        <v>1</v>
      </c>
      <c r="F34" s="16">
        <v>29014789521</v>
      </c>
      <c r="G34" s="9">
        <v>0.2655057695962712</v>
      </c>
    </row>
    <row r="35" spans="1:7" ht="15" customHeight="1" x14ac:dyDescent="0.25">
      <c r="A35" s="13" t="s">
        <v>66</v>
      </c>
      <c r="B35" s="18" t="s">
        <v>337</v>
      </c>
      <c r="C35" s="13" t="s">
        <v>66</v>
      </c>
      <c r="D35" s="13" t="s">
        <v>66</v>
      </c>
      <c r="E35" s="13" t="s">
        <v>66</v>
      </c>
      <c r="F35" s="16" t="s">
        <v>66</v>
      </c>
      <c r="G35" s="9"/>
    </row>
    <row r="36" spans="1:7" ht="15" customHeight="1" x14ac:dyDescent="0.25">
      <c r="A36" s="13" t="s">
        <v>1</v>
      </c>
      <c r="B36" s="18" t="s">
        <v>347</v>
      </c>
      <c r="C36" s="13">
        <v>2262</v>
      </c>
      <c r="D36" s="13" t="s">
        <v>1</v>
      </c>
      <c r="E36" s="13" t="s">
        <v>1</v>
      </c>
      <c r="F36" s="16">
        <v>16000000000</v>
      </c>
      <c r="G36" s="9">
        <v>0.14641127451452657</v>
      </c>
    </row>
    <row r="37" spans="1:7" s="36" customFormat="1" ht="15" customHeight="1" x14ac:dyDescent="0.25">
      <c r="A37" s="35" t="s">
        <v>1</v>
      </c>
      <c r="B37" s="35" t="s">
        <v>183</v>
      </c>
      <c r="C37" s="35">
        <v>2263</v>
      </c>
      <c r="D37" s="35"/>
      <c r="E37" s="35"/>
      <c r="F37" s="39">
        <v>57994511567</v>
      </c>
      <c r="G37" s="21">
        <v>0.5306906470857452</v>
      </c>
    </row>
    <row r="38" spans="1:7" ht="15" customHeight="1" x14ac:dyDescent="0.25">
      <c r="A38" s="32" t="s">
        <v>160</v>
      </c>
      <c r="B38" s="32" t="s">
        <v>209</v>
      </c>
      <c r="C38" s="32" t="s">
        <v>210</v>
      </c>
      <c r="D38" s="19">
        <v>375073</v>
      </c>
      <c r="E38" s="13"/>
      <c r="F38" s="20">
        <v>109281201554</v>
      </c>
      <c r="G38" s="21">
        <v>1</v>
      </c>
    </row>
    <row r="39" spans="1:7" ht="15" customHeight="1" x14ac:dyDescent="0.25">
      <c r="A39" s="22" t="s">
        <v>1</v>
      </c>
      <c r="B39" s="22" t="s">
        <v>1</v>
      </c>
      <c r="C39" s="22" t="s">
        <v>1</v>
      </c>
      <c r="D39" s="22" t="s">
        <v>1</v>
      </c>
      <c r="E39" s="22" t="s">
        <v>1</v>
      </c>
      <c r="F39" s="22" t="s">
        <v>1</v>
      </c>
      <c r="G39" s="22" t="s">
        <v>1</v>
      </c>
    </row>
    <row r="41" spans="1:7" ht="15.75" x14ac:dyDescent="0.2">
      <c r="A41" s="53"/>
      <c r="B41" s="54"/>
      <c r="C41" s="54"/>
      <c r="D41" s="54"/>
      <c r="E41" s="54"/>
      <c r="F41" s="54"/>
      <c r="G41" s="54"/>
    </row>
    <row r="42" spans="1:7" ht="15.75" x14ac:dyDescent="0.2">
      <c r="A42" s="55"/>
      <c r="B42" s="56"/>
      <c r="C42" s="56"/>
      <c r="D42" s="56"/>
      <c r="E42" s="56"/>
      <c r="F42" s="56"/>
      <c r="G42" s="56"/>
    </row>
    <row r="43" spans="1:7" ht="24.75" customHeight="1" x14ac:dyDescent="0.2">
      <c r="A43" s="57"/>
      <c r="B43" s="65"/>
      <c r="C43" s="65"/>
      <c r="D43" s="65"/>
      <c r="E43" s="65"/>
      <c r="F43" s="65"/>
      <c r="G43" s="65"/>
    </row>
    <row r="44" spans="1:7" ht="21" customHeight="1" x14ac:dyDescent="0.2">
      <c r="A44" s="58"/>
      <c r="B44" s="59"/>
      <c r="C44" s="59"/>
      <c r="D44" s="59"/>
      <c r="E44" s="59"/>
      <c r="F44" s="59"/>
      <c r="G44" s="59"/>
    </row>
  </sheetData>
  <mergeCells count="2">
    <mergeCell ref="B2:G2"/>
    <mergeCell ref="B43:G43"/>
  </mergeCells>
  <pageMargins left="0.75" right="0.75" top="1" bottom="1" header="0.5" footer="0.5"/>
  <pageSetup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view="pageBreakPreview" zoomScale="60" zoomScaleNormal="100" workbookViewId="0">
      <selection activeCell="B17" sqref="B17"/>
    </sheetView>
  </sheetViews>
  <sheetFormatPr defaultRowHeight="12.75" x14ac:dyDescent="0.2"/>
  <cols>
    <col min="1" max="1" width="6.85546875" customWidth="1"/>
    <col min="2" max="2" width="47.85546875" customWidth="1"/>
    <col min="3" max="3" width="6.85546875" customWidth="1"/>
    <col min="4" max="6" width="19.5703125" customWidth="1"/>
    <col min="7" max="7" width="14.42578125" customWidth="1"/>
    <col min="8" max="8" width="22.5703125" customWidth="1"/>
    <col min="9" max="9" width="14.42578125" customWidth="1"/>
    <col min="10" max="10" width="23.28515625" customWidth="1"/>
  </cols>
  <sheetData>
    <row r="1" spans="1:10" ht="15.75" x14ac:dyDescent="0.2">
      <c r="A1" s="66" t="s">
        <v>5</v>
      </c>
      <c r="B1" s="66" t="s">
        <v>211</v>
      </c>
      <c r="C1" s="66" t="s">
        <v>212</v>
      </c>
      <c r="D1" s="66" t="s">
        <v>213</v>
      </c>
      <c r="E1" s="66" t="s">
        <v>214</v>
      </c>
      <c r="F1" s="66" t="s">
        <v>215</v>
      </c>
      <c r="G1" s="66" t="s">
        <v>216</v>
      </c>
      <c r="H1" s="66"/>
      <c r="I1" s="66" t="s">
        <v>217</v>
      </c>
      <c r="J1" s="66"/>
    </row>
    <row r="2" spans="1:10" ht="63" x14ac:dyDescent="0.2">
      <c r="A2" s="66"/>
      <c r="B2" s="66"/>
      <c r="C2" s="66"/>
      <c r="D2" s="66"/>
      <c r="E2" s="66"/>
      <c r="F2" s="66"/>
      <c r="G2" s="7" t="s">
        <v>218</v>
      </c>
      <c r="H2" s="7" t="s">
        <v>219</v>
      </c>
      <c r="I2" s="7" t="s">
        <v>218</v>
      </c>
      <c r="J2" s="7" t="s">
        <v>220</v>
      </c>
    </row>
    <row r="3" spans="1:10" ht="15.75" x14ac:dyDescent="0.25">
      <c r="A3" s="5" t="s">
        <v>8</v>
      </c>
      <c r="B3" s="40" t="s">
        <v>221</v>
      </c>
      <c r="C3" s="5" t="s">
        <v>1</v>
      </c>
      <c r="D3" s="5" t="s">
        <v>1</v>
      </c>
      <c r="E3" s="5" t="s">
        <v>1</v>
      </c>
      <c r="F3" s="5" t="s">
        <v>1</v>
      </c>
      <c r="G3" s="5" t="s">
        <v>1</v>
      </c>
      <c r="H3" s="5" t="s">
        <v>1</v>
      </c>
      <c r="I3" s="5" t="s">
        <v>1</v>
      </c>
      <c r="J3" s="5" t="s">
        <v>1</v>
      </c>
    </row>
    <row r="4" spans="1:10" ht="15.75" x14ac:dyDescent="0.25">
      <c r="A4" s="5" t="s">
        <v>66</v>
      </c>
      <c r="B4" s="40" t="s">
        <v>66</v>
      </c>
      <c r="C4" s="5" t="s">
        <v>66</v>
      </c>
      <c r="D4" s="5" t="s">
        <v>66</v>
      </c>
      <c r="E4" s="5" t="s">
        <v>66</v>
      </c>
      <c r="F4" s="5" t="s">
        <v>66</v>
      </c>
      <c r="G4" s="5" t="s">
        <v>66</v>
      </c>
      <c r="H4" s="5" t="s">
        <v>66</v>
      </c>
      <c r="I4" s="5" t="s">
        <v>66</v>
      </c>
      <c r="J4" s="5" t="s">
        <v>66</v>
      </c>
    </row>
    <row r="5" spans="1:10" ht="15.75" x14ac:dyDescent="0.25">
      <c r="A5" s="5"/>
      <c r="B5" s="40"/>
      <c r="C5" s="5" t="s">
        <v>1</v>
      </c>
      <c r="D5" s="5" t="s">
        <v>1</v>
      </c>
      <c r="E5" s="5" t="s">
        <v>1</v>
      </c>
      <c r="F5" s="5" t="s">
        <v>1</v>
      </c>
      <c r="G5" s="5" t="s">
        <v>1</v>
      </c>
      <c r="H5" s="5" t="s">
        <v>1</v>
      </c>
      <c r="I5" s="5" t="s">
        <v>1</v>
      </c>
      <c r="J5" s="5" t="s">
        <v>1</v>
      </c>
    </row>
    <row r="6" spans="1:10" ht="31.5" x14ac:dyDescent="0.25">
      <c r="A6" s="8" t="s">
        <v>58</v>
      </c>
      <c r="B6" s="41" t="s">
        <v>222</v>
      </c>
      <c r="C6" s="8" t="s">
        <v>1</v>
      </c>
      <c r="D6" s="8" t="s">
        <v>1</v>
      </c>
      <c r="E6" s="8" t="s">
        <v>1</v>
      </c>
      <c r="F6" s="8" t="s">
        <v>1</v>
      </c>
      <c r="G6" s="8" t="s">
        <v>1</v>
      </c>
      <c r="H6" s="8" t="s">
        <v>1</v>
      </c>
      <c r="I6" s="8" t="s">
        <v>1</v>
      </c>
      <c r="J6" s="8" t="s">
        <v>1</v>
      </c>
    </row>
    <row r="7" spans="1:10" ht="15.75" x14ac:dyDescent="0.25">
      <c r="A7" s="5" t="s">
        <v>11</v>
      </c>
      <c r="B7" s="40" t="s">
        <v>223</v>
      </c>
      <c r="C7" s="5" t="s">
        <v>1</v>
      </c>
      <c r="D7" s="5" t="s">
        <v>1</v>
      </c>
      <c r="E7" s="5" t="s">
        <v>1</v>
      </c>
      <c r="F7" s="5" t="s">
        <v>1</v>
      </c>
      <c r="G7" s="5" t="s">
        <v>1</v>
      </c>
      <c r="H7" s="5" t="s">
        <v>1</v>
      </c>
      <c r="I7" s="5" t="s">
        <v>1</v>
      </c>
      <c r="J7" s="5" t="s">
        <v>1</v>
      </c>
    </row>
    <row r="8" spans="1:10" ht="15.75" x14ac:dyDescent="0.25">
      <c r="A8" s="5" t="s">
        <v>66</v>
      </c>
      <c r="B8" s="40" t="s">
        <v>66</v>
      </c>
      <c r="C8" s="5" t="s">
        <v>66</v>
      </c>
      <c r="D8" s="5" t="s">
        <v>66</v>
      </c>
      <c r="E8" s="5" t="s">
        <v>66</v>
      </c>
      <c r="F8" s="5" t="s">
        <v>66</v>
      </c>
      <c r="G8" s="5" t="s">
        <v>66</v>
      </c>
      <c r="H8" s="5" t="s">
        <v>66</v>
      </c>
      <c r="I8" s="5" t="s">
        <v>66</v>
      </c>
      <c r="J8" s="5" t="s">
        <v>66</v>
      </c>
    </row>
    <row r="9" spans="1:10" ht="15.75" x14ac:dyDescent="0.25">
      <c r="A9" s="5"/>
      <c r="B9" s="40"/>
      <c r="C9" s="5" t="s">
        <v>1</v>
      </c>
      <c r="D9" s="5" t="s">
        <v>1</v>
      </c>
      <c r="E9" s="5" t="s">
        <v>1</v>
      </c>
      <c r="F9" s="5" t="s">
        <v>1</v>
      </c>
      <c r="G9" s="5" t="s">
        <v>1</v>
      </c>
      <c r="H9" s="5" t="s">
        <v>1</v>
      </c>
      <c r="I9" s="5" t="s">
        <v>1</v>
      </c>
      <c r="J9" s="5" t="s">
        <v>1</v>
      </c>
    </row>
    <row r="10" spans="1:10" ht="31.5" x14ac:dyDescent="0.25">
      <c r="A10" s="8" t="s">
        <v>96</v>
      </c>
      <c r="B10" s="41" t="s">
        <v>224</v>
      </c>
      <c r="C10" s="8" t="s">
        <v>1</v>
      </c>
      <c r="D10" s="8" t="s">
        <v>1</v>
      </c>
      <c r="E10" s="8" t="s">
        <v>1</v>
      </c>
      <c r="F10" s="8" t="s">
        <v>1</v>
      </c>
      <c r="G10" s="8" t="s">
        <v>1</v>
      </c>
      <c r="H10" s="8" t="s">
        <v>1</v>
      </c>
      <c r="I10" s="8" t="s">
        <v>1</v>
      </c>
      <c r="J10" s="8" t="s">
        <v>1</v>
      </c>
    </row>
    <row r="11" spans="1:10" ht="31.5" x14ac:dyDescent="0.25">
      <c r="A11" s="8" t="s">
        <v>225</v>
      </c>
      <c r="B11" s="41" t="s">
        <v>226</v>
      </c>
      <c r="C11" s="8" t="s">
        <v>1</v>
      </c>
      <c r="D11" s="8" t="s">
        <v>1</v>
      </c>
      <c r="E11" s="8" t="s">
        <v>1</v>
      </c>
      <c r="F11" s="8" t="s">
        <v>1</v>
      </c>
      <c r="G11" s="8" t="s">
        <v>1</v>
      </c>
      <c r="H11" s="8" t="s">
        <v>1</v>
      </c>
      <c r="I11" s="8" t="s">
        <v>1</v>
      </c>
      <c r="J11" s="8" t="s">
        <v>1</v>
      </c>
    </row>
    <row r="12" spans="1:10" ht="15.75" x14ac:dyDescent="0.25">
      <c r="A12" s="5" t="s">
        <v>14</v>
      </c>
      <c r="B12" s="40" t="s">
        <v>227</v>
      </c>
      <c r="C12" s="5" t="s">
        <v>1</v>
      </c>
      <c r="D12" s="5" t="s">
        <v>1</v>
      </c>
      <c r="E12" s="5" t="s">
        <v>1</v>
      </c>
      <c r="F12" s="5" t="s">
        <v>1</v>
      </c>
      <c r="G12" s="5" t="s">
        <v>1</v>
      </c>
      <c r="H12" s="5" t="s">
        <v>1</v>
      </c>
      <c r="I12" s="5" t="s">
        <v>1</v>
      </c>
      <c r="J12" s="5" t="s">
        <v>1</v>
      </c>
    </row>
    <row r="13" spans="1:10" ht="15.75" x14ac:dyDescent="0.25">
      <c r="A13" s="5" t="s">
        <v>66</v>
      </c>
      <c r="B13" s="40" t="s">
        <v>66</v>
      </c>
      <c r="C13" s="5" t="s">
        <v>66</v>
      </c>
      <c r="D13" s="5" t="s">
        <v>66</v>
      </c>
      <c r="E13" s="5" t="s">
        <v>66</v>
      </c>
      <c r="F13" s="5" t="s">
        <v>66</v>
      </c>
      <c r="G13" s="5" t="s">
        <v>66</v>
      </c>
      <c r="H13" s="5" t="s">
        <v>66</v>
      </c>
      <c r="I13" s="5" t="s">
        <v>66</v>
      </c>
      <c r="J13" s="5" t="s">
        <v>66</v>
      </c>
    </row>
    <row r="14" spans="1:10" ht="15.75" x14ac:dyDescent="0.25">
      <c r="A14" s="5"/>
      <c r="B14" s="40"/>
      <c r="C14" s="5" t="s">
        <v>1</v>
      </c>
      <c r="D14" s="5" t="s">
        <v>1</v>
      </c>
      <c r="E14" s="5" t="s">
        <v>1</v>
      </c>
      <c r="F14" s="5" t="s">
        <v>1</v>
      </c>
      <c r="G14" s="5" t="s">
        <v>1</v>
      </c>
      <c r="H14" s="5" t="s">
        <v>1</v>
      </c>
      <c r="I14" s="5" t="s">
        <v>1</v>
      </c>
      <c r="J14" s="5" t="s">
        <v>1</v>
      </c>
    </row>
    <row r="15" spans="1:10" ht="15.75" x14ac:dyDescent="0.25">
      <c r="A15" s="8" t="s">
        <v>144</v>
      </c>
      <c r="B15" s="41" t="s">
        <v>228</v>
      </c>
      <c r="C15" s="8" t="s">
        <v>1</v>
      </c>
      <c r="D15" s="8" t="s">
        <v>1</v>
      </c>
      <c r="E15" s="8" t="s">
        <v>1</v>
      </c>
      <c r="F15" s="8" t="s">
        <v>1</v>
      </c>
      <c r="G15" s="8" t="s">
        <v>1</v>
      </c>
      <c r="H15" s="8" t="s">
        <v>1</v>
      </c>
      <c r="I15" s="8" t="s">
        <v>1</v>
      </c>
      <c r="J15" s="8" t="s">
        <v>1</v>
      </c>
    </row>
    <row r="16" spans="1:10" ht="31.5" x14ac:dyDescent="0.25">
      <c r="A16" s="5" t="s">
        <v>17</v>
      </c>
      <c r="B16" s="40" t="s">
        <v>229</v>
      </c>
      <c r="C16" s="5" t="s">
        <v>1</v>
      </c>
      <c r="D16" s="5" t="s">
        <v>1</v>
      </c>
      <c r="E16" s="5" t="s">
        <v>1</v>
      </c>
      <c r="F16" s="5" t="s">
        <v>1</v>
      </c>
      <c r="G16" s="5" t="s">
        <v>1</v>
      </c>
      <c r="H16" s="5" t="s">
        <v>1</v>
      </c>
      <c r="I16" s="5" t="s">
        <v>1</v>
      </c>
      <c r="J16" s="5" t="s">
        <v>1</v>
      </c>
    </row>
    <row r="17" spans="1:10" ht="15.75" x14ac:dyDescent="0.25">
      <c r="A17" s="5" t="s">
        <v>66</v>
      </c>
      <c r="B17" s="40" t="s">
        <v>66</v>
      </c>
      <c r="C17" s="5" t="s">
        <v>66</v>
      </c>
      <c r="D17" s="5" t="s">
        <v>66</v>
      </c>
      <c r="E17" s="5" t="s">
        <v>66</v>
      </c>
      <c r="F17" s="5" t="s">
        <v>66</v>
      </c>
      <c r="G17" s="5" t="s">
        <v>66</v>
      </c>
      <c r="H17" s="5" t="s">
        <v>66</v>
      </c>
      <c r="I17" s="5" t="s">
        <v>66</v>
      </c>
      <c r="J17" s="5" t="s">
        <v>66</v>
      </c>
    </row>
    <row r="18" spans="1:10" ht="15.75" x14ac:dyDescent="0.25">
      <c r="A18" s="5"/>
      <c r="B18" s="40"/>
      <c r="C18" s="5" t="s">
        <v>1</v>
      </c>
      <c r="D18" s="5" t="s">
        <v>1</v>
      </c>
      <c r="E18" s="5" t="s">
        <v>1</v>
      </c>
      <c r="F18" s="5" t="s">
        <v>1</v>
      </c>
      <c r="G18" s="5" t="s">
        <v>1</v>
      </c>
      <c r="H18" s="5" t="s">
        <v>1</v>
      </c>
      <c r="I18" s="5" t="s">
        <v>1</v>
      </c>
      <c r="J18" s="5" t="s">
        <v>1</v>
      </c>
    </row>
    <row r="19" spans="1:10" ht="15.75" x14ac:dyDescent="0.25">
      <c r="A19" s="8" t="s">
        <v>147</v>
      </c>
      <c r="B19" s="41" t="s">
        <v>230</v>
      </c>
      <c r="C19" s="8" t="s">
        <v>1</v>
      </c>
      <c r="D19" s="8" t="s">
        <v>1</v>
      </c>
      <c r="E19" s="8" t="s">
        <v>1</v>
      </c>
      <c r="F19" s="8" t="s">
        <v>1</v>
      </c>
      <c r="G19" s="8" t="s">
        <v>1</v>
      </c>
      <c r="H19" s="8" t="s">
        <v>1</v>
      </c>
      <c r="I19" s="8" t="s">
        <v>1</v>
      </c>
      <c r="J19" s="8" t="s">
        <v>1</v>
      </c>
    </row>
    <row r="20" spans="1:10" ht="31.5" x14ac:dyDescent="0.25">
      <c r="A20" s="8" t="s">
        <v>231</v>
      </c>
      <c r="B20" s="41" t="s">
        <v>232</v>
      </c>
      <c r="C20" s="8" t="s">
        <v>1</v>
      </c>
      <c r="D20" s="8" t="s">
        <v>1</v>
      </c>
      <c r="E20" s="8" t="s">
        <v>1</v>
      </c>
      <c r="F20" s="8" t="s">
        <v>1</v>
      </c>
      <c r="G20" s="8" t="s">
        <v>1</v>
      </c>
      <c r="H20" s="8" t="s">
        <v>1</v>
      </c>
      <c r="I20" s="8" t="s">
        <v>1</v>
      </c>
      <c r="J20" s="8" t="s">
        <v>1</v>
      </c>
    </row>
  </sheetData>
  <mergeCells count="8">
    <mergeCell ref="G1:H1"/>
    <mergeCell ref="I1:J1"/>
    <mergeCell ref="A1:A2"/>
    <mergeCell ref="B1:B2"/>
    <mergeCell ref="C1:C2"/>
    <mergeCell ref="D1:D2"/>
    <mergeCell ref="E1:E2"/>
    <mergeCell ref="F1:F2"/>
  </mergeCells>
  <pageMargins left="0.75" right="0.75" top="1" bottom="1" header="0.5" footer="0.5"/>
  <pageSetup scale="46"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I31"/>
  <sheetViews>
    <sheetView tabSelected="1" view="pageBreakPreview" topLeftCell="A13" zoomScaleNormal="100" zoomScaleSheetLayoutView="100" workbookViewId="0">
      <selection activeCell="L28" sqref="L28"/>
    </sheetView>
  </sheetViews>
  <sheetFormatPr defaultRowHeight="12.75" x14ac:dyDescent="0.2"/>
  <cols>
    <col min="1" max="1" width="6.85546875" style="12" customWidth="1"/>
    <col min="2" max="2" width="55" style="12" customWidth="1"/>
    <col min="3" max="3" width="10.28515625" style="12" customWidth="1"/>
    <col min="4" max="5" width="21" style="12" bestFit="1" customWidth="1"/>
    <col min="6" max="16384" width="9.140625" style="12"/>
  </cols>
  <sheetData>
    <row r="1" spans="1:9" ht="15" customHeight="1" x14ac:dyDescent="0.2">
      <c r="A1" s="11" t="s">
        <v>5</v>
      </c>
      <c r="B1" s="11" t="s">
        <v>117</v>
      </c>
      <c r="C1" s="11" t="s">
        <v>54</v>
      </c>
      <c r="D1" s="11" t="s">
        <v>233</v>
      </c>
      <c r="E1" s="11" t="s">
        <v>234</v>
      </c>
    </row>
    <row r="2" spans="1:9" ht="15" customHeight="1" x14ac:dyDescent="0.25">
      <c r="A2" s="50" t="s">
        <v>58</v>
      </c>
      <c r="B2" s="50" t="s">
        <v>235</v>
      </c>
      <c r="C2" s="50" t="s">
        <v>184</v>
      </c>
      <c r="D2" s="50" t="s">
        <v>1</v>
      </c>
      <c r="E2" s="50" t="s">
        <v>1</v>
      </c>
    </row>
    <row r="3" spans="1:9" ht="31.5" x14ac:dyDescent="0.25">
      <c r="A3" s="13" t="s">
        <v>8</v>
      </c>
      <c r="B3" s="33" t="s">
        <v>236</v>
      </c>
      <c r="C3" s="13" t="s">
        <v>237</v>
      </c>
      <c r="D3" s="42">
        <v>9.0005594079145407E-3</v>
      </c>
      <c r="E3" s="43">
        <v>9.0006042706980757E-3</v>
      </c>
      <c r="H3" s="31"/>
      <c r="I3" s="31"/>
    </row>
    <row r="4" spans="1:9" ht="31.5" x14ac:dyDescent="0.25">
      <c r="A4" s="13" t="s">
        <v>11</v>
      </c>
      <c r="B4" s="33" t="s">
        <v>238</v>
      </c>
      <c r="C4" s="13" t="s">
        <v>239</v>
      </c>
      <c r="D4" s="42">
        <v>2.1139332278059431E-3</v>
      </c>
      <c r="E4" s="43">
        <v>2.2871466255839482E-3</v>
      </c>
      <c r="H4" s="31"/>
      <c r="I4" s="31"/>
    </row>
    <row r="5" spans="1:9" ht="47.25" x14ac:dyDescent="0.25">
      <c r="A5" s="13" t="s">
        <v>14</v>
      </c>
      <c r="B5" s="33" t="s">
        <v>240</v>
      </c>
      <c r="C5" s="13" t="s">
        <v>241</v>
      </c>
      <c r="D5" s="42">
        <v>3.0403886998865278E-3</v>
      </c>
      <c r="E5" s="43">
        <v>3.3131898819635788E-3</v>
      </c>
      <c r="H5" s="31"/>
      <c r="I5" s="31"/>
    </row>
    <row r="6" spans="1:9" ht="31.5" x14ac:dyDescent="0.25">
      <c r="A6" s="13" t="s">
        <v>17</v>
      </c>
      <c r="B6" s="33" t="s">
        <v>242</v>
      </c>
      <c r="C6" s="13" t="s">
        <v>243</v>
      </c>
      <c r="D6" s="42">
        <v>9.967519204416987E-4</v>
      </c>
      <c r="E6" s="43">
        <v>1.0511479766020793E-3</v>
      </c>
      <c r="H6" s="31"/>
      <c r="I6" s="31"/>
    </row>
    <row r="7" spans="1:9" ht="31.5" x14ac:dyDescent="0.25">
      <c r="A7" s="13" t="s">
        <v>20</v>
      </c>
      <c r="B7" s="33" t="s">
        <v>244</v>
      </c>
      <c r="C7" s="13" t="s">
        <v>245</v>
      </c>
      <c r="D7" s="42">
        <v>0</v>
      </c>
      <c r="E7" s="43">
        <v>0</v>
      </c>
      <c r="H7" s="31"/>
      <c r="I7" s="31"/>
    </row>
    <row r="8" spans="1:9" ht="31.5" x14ac:dyDescent="0.25">
      <c r="A8" s="13" t="s">
        <v>23</v>
      </c>
      <c r="B8" s="33" t="s">
        <v>246</v>
      </c>
      <c r="C8" s="13" t="s">
        <v>247</v>
      </c>
      <c r="D8" s="42">
        <v>0</v>
      </c>
      <c r="E8" s="43">
        <v>0</v>
      </c>
      <c r="H8" s="31"/>
      <c r="I8" s="31"/>
    </row>
    <row r="9" spans="1:9" ht="47.25" x14ac:dyDescent="0.25">
      <c r="A9" s="13" t="s">
        <v>26</v>
      </c>
      <c r="B9" s="33" t="s">
        <v>248</v>
      </c>
      <c r="C9" s="13" t="s">
        <v>249</v>
      </c>
      <c r="D9" s="42">
        <v>9.2132990905652366E-4</v>
      </c>
      <c r="E9" s="43">
        <v>1.0039969339283572E-3</v>
      </c>
      <c r="H9" s="31"/>
      <c r="I9" s="31"/>
    </row>
    <row r="10" spans="1:9" ht="15.75" x14ac:dyDescent="0.25">
      <c r="A10" s="13" t="s">
        <v>29</v>
      </c>
      <c r="B10" s="33" t="s">
        <v>250</v>
      </c>
      <c r="C10" s="13" t="s">
        <v>251</v>
      </c>
      <c r="D10" s="42">
        <v>1.6402380886398768E-2</v>
      </c>
      <c r="E10" s="43">
        <v>1.6746211593099199E-2</v>
      </c>
      <c r="H10" s="31"/>
      <c r="I10" s="31"/>
    </row>
    <row r="11" spans="1:9" ht="15.75" x14ac:dyDescent="0.25">
      <c r="A11" s="13" t="s">
        <v>32</v>
      </c>
      <c r="B11" s="33" t="s">
        <v>252</v>
      </c>
      <c r="C11" s="13" t="s">
        <v>253</v>
      </c>
      <c r="D11" s="42">
        <v>0.26395313082512262</v>
      </c>
      <c r="E11" s="43">
        <v>0.39044325208325004</v>
      </c>
      <c r="H11" s="31"/>
      <c r="I11" s="31"/>
    </row>
    <row r="12" spans="1:9" ht="47.25" x14ac:dyDescent="0.25">
      <c r="A12" s="13" t="s">
        <v>35</v>
      </c>
      <c r="B12" s="33" t="s">
        <v>254</v>
      </c>
      <c r="C12" s="13" t="s">
        <v>247</v>
      </c>
      <c r="D12" s="44"/>
      <c r="E12" s="44"/>
      <c r="H12" s="31"/>
      <c r="I12" s="31"/>
    </row>
    <row r="13" spans="1:9" ht="15.75" x14ac:dyDescent="0.25">
      <c r="A13" s="51" t="s">
        <v>96</v>
      </c>
      <c r="B13" s="34" t="s">
        <v>255</v>
      </c>
      <c r="C13" s="51" t="s">
        <v>256</v>
      </c>
      <c r="D13" s="45"/>
      <c r="E13" s="45"/>
      <c r="H13" s="31"/>
      <c r="I13" s="31"/>
    </row>
    <row r="14" spans="1:9" ht="15.75" x14ac:dyDescent="0.25">
      <c r="A14" s="13" t="s">
        <v>8</v>
      </c>
      <c r="B14" s="33" t="s">
        <v>257</v>
      </c>
      <c r="C14" s="13" t="s">
        <v>258</v>
      </c>
      <c r="D14" s="46">
        <v>95887128500</v>
      </c>
      <c r="E14" s="47">
        <v>96905428800</v>
      </c>
      <c r="H14" s="31"/>
      <c r="I14" s="31"/>
    </row>
    <row r="15" spans="1:9" ht="15.75" x14ac:dyDescent="0.25">
      <c r="A15" s="13"/>
      <c r="B15" s="33" t="s">
        <v>259</v>
      </c>
      <c r="C15" s="13" t="s">
        <v>260</v>
      </c>
      <c r="D15" s="46">
        <v>95887128500</v>
      </c>
      <c r="E15" s="47">
        <v>96905428800</v>
      </c>
      <c r="H15" s="31"/>
      <c r="I15" s="31"/>
    </row>
    <row r="16" spans="1:9" ht="15.75" x14ac:dyDescent="0.25">
      <c r="A16" s="13"/>
      <c r="B16" s="33" t="s">
        <v>261</v>
      </c>
      <c r="C16" s="13" t="s">
        <v>262</v>
      </c>
      <c r="D16" s="46">
        <v>9588712.8499999996</v>
      </c>
      <c r="E16" s="47">
        <v>9690542.8800000008</v>
      </c>
      <c r="H16" s="31"/>
      <c r="I16" s="31"/>
    </row>
    <row r="17" spans="1:9" ht="15.75" x14ac:dyDescent="0.25">
      <c r="A17" s="13" t="s">
        <v>11</v>
      </c>
      <c r="B17" s="33" t="s">
        <v>263</v>
      </c>
      <c r="C17" s="13" t="s">
        <v>264</v>
      </c>
      <c r="D17" s="46">
        <v>-218391700</v>
      </c>
      <c r="E17" s="47">
        <v>-1018300300</v>
      </c>
      <c r="H17" s="31"/>
      <c r="I17" s="31"/>
    </row>
    <row r="18" spans="1:9" ht="15.75" x14ac:dyDescent="0.25">
      <c r="A18" s="13"/>
      <c r="B18" s="33" t="s">
        <v>265</v>
      </c>
      <c r="C18" s="13" t="s">
        <v>266</v>
      </c>
      <c r="D18" s="46">
        <v>1104588.8799999999</v>
      </c>
      <c r="E18" s="47">
        <v>94144.09</v>
      </c>
      <c r="H18" s="31"/>
      <c r="I18" s="31"/>
    </row>
    <row r="19" spans="1:9" ht="15.75" x14ac:dyDescent="0.25">
      <c r="A19" s="13"/>
      <c r="B19" s="33" t="s">
        <v>267</v>
      </c>
      <c r="C19" s="13" t="s">
        <v>268</v>
      </c>
      <c r="D19" s="46">
        <v>11045888800</v>
      </c>
      <c r="E19" s="47">
        <v>941440900</v>
      </c>
      <c r="H19" s="31"/>
      <c r="I19" s="31"/>
    </row>
    <row r="20" spans="1:9" ht="15.75" x14ac:dyDescent="0.25">
      <c r="A20" s="13"/>
      <c r="B20" s="33" t="s">
        <v>269</v>
      </c>
      <c r="C20" s="13" t="s">
        <v>270</v>
      </c>
      <c r="D20" s="46">
        <v>-1126428.05</v>
      </c>
      <c r="E20" s="47">
        <v>-195974.12</v>
      </c>
      <c r="H20" s="31"/>
      <c r="I20" s="31"/>
    </row>
    <row r="21" spans="1:9" ht="15.75" x14ac:dyDescent="0.25">
      <c r="A21" s="13"/>
      <c r="B21" s="33" t="s">
        <v>271</v>
      </c>
      <c r="C21" s="13" t="s">
        <v>272</v>
      </c>
      <c r="D21" s="46">
        <v>-11264280500</v>
      </c>
      <c r="E21" s="47">
        <v>-1959741200</v>
      </c>
      <c r="H21" s="31"/>
      <c r="I21" s="31"/>
    </row>
    <row r="22" spans="1:9" ht="15.75" x14ac:dyDescent="0.25">
      <c r="A22" s="13" t="s">
        <v>14</v>
      </c>
      <c r="B22" s="33" t="s">
        <v>273</v>
      </c>
      <c r="C22" s="13" t="s">
        <v>274</v>
      </c>
      <c r="D22" s="46">
        <v>95668736800</v>
      </c>
      <c r="E22" s="47">
        <v>95887128500</v>
      </c>
      <c r="H22" s="31"/>
      <c r="I22" s="31"/>
    </row>
    <row r="23" spans="1:9" ht="15.75" x14ac:dyDescent="0.25">
      <c r="A23" s="13"/>
      <c r="B23" s="33" t="s">
        <v>275</v>
      </c>
      <c r="C23" s="13" t="s">
        <v>276</v>
      </c>
      <c r="D23" s="46">
        <v>95668736800</v>
      </c>
      <c r="E23" s="47">
        <v>95887128500</v>
      </c>
      <c r="H23" s="31"/>
      <c r="I23" s="31"/>
    </row>
    <row r="24" spans="1:9" ht="15.75" x14ac:dyDescent="0.25">
      <c r="A24" s="13"/>
      <c r="B24" s="33" t="s">
        <v>277</v>
      </c>
      <c r="C24" s="13" t="s">
        <v>278</v>
      </c>
      <c r="D24" s="46">
        <v>9566873.6799999997</v>
      </c>
      <c r="E24" s="47">
        <v>9588712.8499999996</v>
      </c>
      <c r="H24" s="31"/>
      <c r="I24" s="31"/>
    </row>
    <row r="25" spans="1:9" ht="31.5" x14ac:dyDescent="0.25">
      <c r="A25" s="13" t="s">
        <v>17</v>
      </c>
      <c r="B25" s="33" t="s">
        <v>279</v>
      </c>
      <c r="C25" s="13" t="s">
        <v>280</v>
      </c>
      <c r="D25" s="42">
        <v>0.92630000000000001</v>
      </c>
      <c r="E25" s="43">
        <v>0.92420000000000002</v>
      </c>
      <c r="H25" s="31"/>
      <c r="I25" s="31"/>
    </row>
    <row r="26" spans="1:9" ht="31.5" x14ac:dyDescent="0.25">
      <c r="A26" s="13" t="s">
        <v>20</v>
      </c>
      <c r="B26" s="33" t="s">
        <v>281</v>
      </c>
      <c r="C26" s="13" t="s">
        <v>282</v>
      </c>
      <c r="D26" s="42">
        <v>0.96379999999999999</v>
      </c>
      <c r="E26" s="43">
        <v>0.96140000000000003</v>
      </c>
      <c r="H26" s="31"/>
      <c r="I26" s="31"/>
    </row>
    <row r="27" spans="1:9" ht="31.5" x14ac:dyDescent="0.25">
      <c r="A27" s="13" t="s">
        <v>23</v>
      </c>
      <c r="B27" s="33" t="s">
        <v>283</v>
      </c>
      <c r="C27" s="13" t="s">
        <v>284</v>
      </c>
      <c r="D27" s="42">
        <v>0</v>
      </c>
      <c r="E27" s="43">
        <v>0</v>
      </c>
      <c r="H27" s="31"/>
      <c r="I27" s="31"/>
    </row>
    <row r="28" spans="1:9" ht="31.5" x14ac:dyDescent="0.25">
      <c r="A28" s="13" t="s">
        <v>26</v>
      </c>
      <c r="B28" s="33" t="s">
        <v>285</v>
      </c>
      <c r="C28" s="13" t="s">
        <v>286</v>
      </c>
      <c r="D28" s="48">
        <v>787</v>
      </c>
      <c r="E28" s="48">
        <v>778</v>
      </c>
      <c r="H28" s="31"/>
      <c r="I28" s="31"/>
    </row>
    <row r="29" spans="1:9" ht="30.75" customHeight="1" x14ac:dyDescent="0.25">
      <c r="A29" s="13" t="s">
        <v>29</v>
      </c>
      <c r="B29" s="33" t="s">
        <v>287</v>
      </c>
      <c r="C29" s="13" t="s">
        <v>288</v>
      </c>
      <c r="D29" s="46">
        <v>11396.83</v>
      </c>
      <c r="E29" s="47">
        <v>11360.15</v>
      </c>
      <c r="H29" s="31"/>
      <c r="I29" s="31"/>
    </row>
    <row r="30" spans="1:9" ht="31.5" x14ac:dyDescent="0.25">
      <c r="A30" s="13" t="s">
        <v>32</v>
      </c>
      <c r="B30" s="33" t="s">
        <v>289</v>
      </c>
      <c r="C30" s="13" t="s">
        <v>290</v>
      </c>
      <c r="D30" s="23"/>
      <c r="E30" s="23"/>
    </row>
    <row r="31" spans="1:9" ht="15" customHeight="1" x14ac:dyDescent="0.25">
      <c r="A31" s="22" t="s">
        <v>291</v>
      </c>
      <c r="B31" s="22" t="s">
        <v>291</v>
      </c>
      <c r="C31" s="22" t="s">
        <v>291</v>
      </c>
      <c r="D31" s="22" t="s">
        <v>291</v>
      </c>
      <c r="E31" s="22" t="s">
        <v>291</v>
      </c>
    </row>
  </sheetData>
  <pageMargins left="0.75" right="0.75" top="1" bottom="1" header="0.5" footer="0.5"/>
  <pageSetup scale="7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2.75" x14ac:dyDescent="0.2"/>
  <cols>
    <col min="1" max="1" width="6.85546875" customWidth="1"/>
    <col min="2" max="2" width="38.42578125" customWidth="1"/>
    <col min="3" max="3" width="24.5703125" customWidth="1"/>
    <col min="4" max="4" width="18.42578125" customWidth="1"/>
    <col min="5" max="5" width="16.28515625" customWidth="1"/>
    <col min="6" max="6" width="21" customWidth="1"/>
  </cols>
  <sheetData>
    <row r="1" spans="1:6" ht="15" customHeight="1" x14ac:dyDescent="0.2">
      <c r="A1" s="66" t="s">
        <v>5</v>
      </c>
      <c r="B1" s="66" t="s">
        <v>292</v>
      </c>
      <c r="C1" s="66" t="s">
        <v>293</v>
      </c>
      <c r="D1" s="66" t="s">
        <v>294</v>
      </c>
      <c r="E1" s="66"/>
      <c r="F1" s="66"/>
    </row>
    <row r="2" spans="1:6" ht="15" customHeight="1" x14ac:dyDescent="0.2">
      <c r="A2" s="66"/>
      <c r="B2" s="66"/>
      <c r="C2" s="66"/>
      <c r="D2" s="7" t="s">
        <v>295</v>
      </c>
      <c r="E2" s="7" t="s">
        <v>296</v>
      </c>
      <c r="F2" s="7" t="s">
        <v>297</v>
      </c>
    </row>
    <row r="3" spans="1:6" ht="15" customHeight="1" x14ac:dyDescent="0.25">
      <c r="A3" s="8" t="s">
        <v>58</v>
      </c>
      <c r="B3" s="8" t="s">
        <v>298</v>
      </c>
      <c r="C3" s="8"/>
      <c r="D3" s="8"/>
      <c r="E3" s="8"/>
      <c r="F3" s="8"/>
    </row>
    <row r="4" spans="1:6" ht="15" customHeight="1" x14ac:dyDescent="0.25">
      <c r="A4" s="5" t="s">
        <v>66</v>
      </c>
      <c r="B4" s="5" t="s">
        <v>66</v>
      </c>
      <c r="C4" s="5" t="s">
        <v>66</v>
      </c>
      <c r="D4" s="5" t="s">
        <v>66</v>
      </c>
      <c r="E4" s="5" t="s">
        <v>66</v>
      </c>
      <c r="F4" s="5" t="s">
        <v>66</v>
      </c>
    </row>
    <row r="5" spans="1:6" ht="15" customHeight="1" x14ac:dyDescent="0.25">
      <c r="A5" s="5"/>
      <c r="B5" s="5"/>
      <c r="C5" s="5" t="s">
        <v>1</v>
      </c>
      <c r="D5" s="5" t="s">
        <v>1</v>
      </c>
      <c r="E5" s="5" t="s">
        <v>1</v>
      </c>
      <c r="F5" s="5" t="s">
        <v>1</v>
      </c>
    </row>
    <row r="6" spans="1:6" ht="15" customHeight="1" x14ac:dyDescent="0.25">
      <c r="A6" s="8" t="s">
        <v>96</v>
      </c>
      <c r="B6" s="8" t="s">
        <v>299</v>
      </c>
      <c r="C6" s="8"/>
      <c r="D6" s="8"/>
      <c r="E6" s="8"/>
      <c r="F6" s="8"/>
    </row>
    <row r="7" spans="1:6" ht="15" customHeight="1" x14ac:dyDescent="0.25">
      <c r="A7" s="5" t="s">
        <v>66</v>
      </c>
      <c r="B7" s="5" t="s">
        <v>66</v>
      </c>
      <c r="C7" s="5" t="s">
        <v>66</v>
      </c>
      <c r="D7" s="5" t="s">
        <v>66</v>
      </c>
      <c r="E7" s="5" t="s">
        <v>66</v>
      </c>
      <c r="F7" s="5" t="s">
        <v>66</v>
      </c>
    </row>
    <row r="8" spans="1:6" ht="15" customHeight="1" x14ac:dyDescent="0.25">
      <c r="A8" s="5"/>
      <c r="B8" s="5"/>
      <c r="C8" s="5" t="s">
        <v>1</v>
      </c>
      <c r="D8" s="5" t="s">
        <v>1</v>
      </c>
      <c r="E8" s="5" t="s">
        <v>1</v>
      </c>
      <c r="F8" s="5" t="s">
        <v>1</v>
      </c>
    </row>
    <row r="9" spans="1:6" ht="15" customHeight="1" x14ac:dyDescent="0.25">
      <c r="A9" s="8" t="s">
        <v>144</v>
      </c>
      <c r="B9" s="8" t="s">
        <v>300</v>
      </c>
      <c r="C9" s="8"/>
      <c r="D9" s="8"/>
      <c r="E9" s="8"/>
      <c r="F9" s="8"/>
    </row>
    <row r="10" spans="1:6" ht="15" customHeight="1" x14ac:dyDescent="0.25">
      <c r="A10" s="5" t="s">
        <v>66</v>
      </c>
      <c r="B10" s="5" t="s">
        <v>66</v>
      </c>
      <c r="C10" s="5" t="s">
        <v>66</v>
      </c>
      <c r="D10" s="5" t="s">
        <v>66</v>
      </c>
      <c r="E10" s="5" t="s">
        <v>66</v>
      </c>
      <c r="F10" s="5" t="s">
        <v>66</v>
      </c>
    </row>
    <row r="11" spans="1:6" ht="15" customHeight="1" x14ac:dyDescent="0.25">
      <c r="A11" s="5"/>
      <c r="B11" s="5"/>
      <c r="C11" s="5" t="s">
        <v>1</v>
      </c>
      <c r="D11" s="5" t="s">
        <v>1</v>
      </c>
      <c r="E11" s="5" t="s">
        <v>1</v>
      </c>
      <c r="F11" s="5" t="s">
        <v>1</v>
      </c>
    </row>
    <row r="12" spans="1:6" ht="15" customHeight="1" x14ac:dyDescent="0.25">
      <c r="A12" s="8" t="s">
        <v>147</v>
      </c>
      <c r="B12" s="8" t="s">
        <v>301</v>
      </c>
      <c r="C12" s="8"/>
      <c r="D12" s="8"/>
      <c r="E12" s="8"/>
      <c r="F12" s="8"/>
    </row>
    <row r="13" spans="1:6" ht="15" customHeight="1" x14ac:dyDescent="0.25">
      <c r="A13" s="5" t="s">
        <v>66</v>
      </c>
      <c r="B13" s="5" t="s">
        <v>66</v>
      </c>
      <c r="C13" s="5" t="s">
        <v>66</v>
      </c>
      <c r="D13" s="5" t="s">
        <v>66</v>
      </c>
      <c r="E13" s="5" t="s">
        <v>66</v>
      </c>
      <c r="F13" s="5" t="s">
        <v>66</v>
      </c>
    </row>
    <row r="14" spans="1:6" ht="15" customHeight="1" x14ac:dyDescent="0.25">
      <c r="A14" s="5" t="s">
        <v>1</v>
      </c>
      <c r="B14" s="5" t="s">
        <v>1</v>
      </c>
      <c r="C14" s="5" t="s">
        <v>1</v>
      </c>
      <c r="D14" s="5" t="s">
        <v>1</v>
      </c>
      <c r="E14" s="5" t="s">
        <v>1</v>
      </c>
      <c r="F14" s="5" t="s">
        <v>1</v>
      </c>
    </row>
    <row r="15" spans="1:6" ht="15" customHeight="1" x14ac:dyDescent="0.25">
      <c r="A15" s="8" t="s">
        <v>154</v>
      </c>
      <c r="B15" s="8" t="s">
        <v>302</v>
      </c>
      <c r="C15" s="8"/>
      <c r="D15" s="8"/>
      <c r="E15" s="8"/>
      <c r="F15" s="8"/>
    </row>
    <row r="16" spans="1:6" ht="15" customHeight="1" x14ac:dyDescent="0.25">
      <c r="A16" s="5" t="s">
        <v>66</v>
      </c>
      <c r="B16" s="5" t="s">
        <v>66</v>
      </c>
      <c r="C16" s="5" t="s">
        <v>66</v>
      </c>
      <c r="D16" s="5" t="s">
        <v>66</v>
      </c>
      <c r="E16" s="5" t="s">
        <v>66</v>
      </c>
      <c r="F16" s="5" t="s">
        <v>66</v>
      </c>
    </row>
    <row r="17" spans="1:6" ht="15" customHeight="1" x14ac:dyDescent="0.25">
      <c r="A17" s="5" t="s">
        <v>1</v>
      </c>
      <c r="B17" s="5" t="s">
        <v>1</v>
      </c>
      <c r="C17" s="5" t="s">
        <v>1</v>
      </c>
      <c r="D17" s="5" t="s">
        <v>1</v>
      </c>
      <c r="E17" s="5" t="s">
        <v>1</v>
      </c>
      <c r="F17" s="5" t="s">
        <v>1</v>
      </c>
    </row>
    <row r="18" spans="1:6" ht="15" customHeight="1" x14ac:dyDescent="0.25">
      <c r="A18" s="8" t="s">
        <v>147</v>
      </c>
      <c r="B18" s="8" t="s">
        <v>303</v>
      </c>
      <c r="C18" s="8"/>
      <c r="D18" s="8"/>
      <c r="E18" s="8"/>
      <c r="F18" s="8"/>
    </row>
    <row r="19" spans="1:6" ht="15" customHeight="1" x14ac:dyDescent="0.25">
      <c r="A19" s="5" t="s">
        <v>66</v>
      </c>
      <c r="B19" s="5" t="s">
        <v>66</v>
      </c>
      <c r="C19" s="5" t="s">
        <v>66</v>
      </c>
      <c r="D19" s="5" t="s">
        <v>66</v>
      </c>
      <c r="E19" s="5" t="s">
        <v>66</v>
      </c>
      <c r="F19" s="5" t="s">
        <v>66</v>
      </c>
    </row>
    <row r="20" spans="1:6" ht="15" customHeight="1" x14ac:dyDescent="0.25">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activeCell="K11" sqref="K11"/>
    </sheetView>
  </sheetViews>
  <sheetFormatPr defaultRowHeight="12.75" x14ac:dyDescent="0.2"/>
  <cols>
    <col min="1" max="1" width="6.85546875" customWidth="1"/>
    <col min="2" max="2" width="53.140625" customWidth="1"/>
    <col min="3" max="3" width="24" customWidth="1"/>
    <col min="4" max="4" width="20.7109375" customWidth="1"/>
  </cols>
  <sheetData>
    <row r="1" spans="1:4" ht="15" customHeight="1" x14ac:dyDescent="0.2">
      <c r="A1" s="66" t="s">
        <v>5</v>
      </c>
      <c r="B1" s="66" t="s">
        <v>117</v>
      </c>
      <c r="C1" s="66" t="s">
        <v>304</v>
      </c>
      <c r="D1" s="66"/>
    </row>
    <row r="2" spans="1:4" ht="15" customHeight="1" x14ac:dyDescent="0.2">
      <c r="A2" s="66"/>
      <c r="B2" s="66"/>
      <c r="C2" s="7" t="s">
        <v>305</v>
      </c>
      <c r="D2" s="7" t="s">
        <v>306</v>
      </c>
    </row>
    <row r="3" spans="1:4" ht="15" customHeight="1" x14ac:dyDescent="0.25">
      <c r="A3" s="5" t="s">
        <v>8</v>
      </c>
      <c r="B3" s="5" t="s">
        <v>307</v>
      </c>
      <c r="C3" s="5" t="s">
        <v>1</v>
      </c>
      <c r="D3" s="5" t="s">
        <v>1</v>
      </c>
    </row>
    <row r="4" spans="1:4" ht="15" customHeight="1" x14ac:dyDescent="0.25">
      <c r="A4" s="5" t="s">
        <v>66</v>
      </c>
      <c r="B4" s="5" t="s">
        <v>66</v>
      </c>
      <c r="C4" s="5" t="s">
        <v>66</v>
      </c>
      <c r="D4" s="5" t="s">
        <v>66</v>
      </c>
    </row>
    <row r="5" spans="1:4" ht="15" customHeight="1" x14ac:dyDescent="0.25">
      <c r="A5" s="5"/>
      <c r="B5" s="5"/>
      <c r="C5" s="5" t="s">
        <v>1</v>
      </c>
      <c r="D5" s="5" t="s">
        <v>1</v>
      </c>
    </row>
    <row r="6" spans="1:4" ht="15" customHeight="1" x14ac:dyDescent="0.25">
      <c r="A6" s="5" t="s">
        <v>96</v>
      </c>
      <c r="B6" s="5" t="s">
        <v>308</v>
      </c>
      <c r="C6" s="5" t="s">
        <v>1</v>
      </c>
      <c r="D6" s="5" t="s">
        <v>1</v>
      </c>
    </row>
    <row r="7" spans="1:4" ht="15" customHeight="1" x14ac:dyDescent="0.25">
      <c r="A7" s="5" t="s">
        <v>66</v>
      </c>
      <c r="B7" s="5" t="s">
        <v>66</v>
      </c>
      <c r="C7" s="5" t="s">
        <v>66</v>
      </c>
      <c r="D7" s="5" t="s">
        <v>66</v>
      </c>
    </row>
    <row r="8" spans="1:4" ht="15" customHeight="1" x14ac:dyDescent="0.25">
      <c r="A8" s="5"/>
      <c r="B8" s="5"/>
      <c r="C8" s="5" t="s">
        <v>1</v>
      </c>
      <c r="D8" s="5" t="s">
        <v>1</v>
      </c>
    </row>
    <row r="9" spans="1:4" ht="15" customHeight="1" x14ac:dyDescent="0.25">
      <c r="A9" s="5" t="s">
        <v>144</v>
      </c>
      <c r="B9" s="5" t="s">
        <v>309</v>
      </c>
      <c r="C9" s="5" t="s">
        <v>1</v>
      </c>
      <c r="D9" s="5" t="s">
        <v>1</v>
      </c>
    </row>
    <row r="10" spans="1:4" ht="15" customHeight="1" x14ac:dyDescent="0.25">
      <c r="A10" s="5" t="s">
        <v>66</v>
      </c>
      <c r="B10" s="5" t="s">
        <v>66</v>
      </c>
      <c r="C10" s="5" t="s">
        <v>66</v>
      </c>
      <c r="D10" s="5" t="s">
        <v>66</v>
      </c>
    </row>
    <row r="11" spans="1:4" ht="15" customHeight="1" x14ac:dyDescent="0.25">
      <c r="A11" s="5"/>
      <c r="B11" s="5"/>
      <c r="C11" s="5" t="s">
        <v>1</v>
      </c>
      <c r="D11" s="5" t="s">
        <v>1</v>
      </c>
    </row>
    <row r="12" spans="1:4" ht="15" customHeight="1" x14ac:dyDescent="0.25">
      <c r="A12" s="5" t="s">
        <v>147</v>
      </c>
      <c r="B12" s="5" t="s">
        <v>310</v>
      </c>
      <c r="C12" s="5" t="s">
        <v>1</v>
      </c>
      <c r="D12" s="5" t="s">
        <v>1</v>
      </c>
    </row>
    <row r="13" spans="1:4" ht="15" customHeight="1" x14ac:dyDescent="0.25">
      <c r="A13" s="5" t="s">
        <v>66</v>
      </c>
      <c r="B13" s="5" t="s">
        <v>66</v>
      </c>
      <c r="C13" s="5" t="s">
        <v>66</v>
      </c>
      <c r="D13" s="5" t="s">
        <v>66</v>
      </c>
    </row>
    <row r="14" spans="1:4" ht="15" customHeight="1" x14ac:dyDescent="0.25">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2.75" x14ac:dyDescent="0.2"/>
  <cols>
    <col min="1" max="1" width="6.85546875" customWidth="1"/>
    <col min="2" max="2" width="29.7109375" customWidth="1"/>
    <col min="3" max="7" width="14.140625" customWidth="1"/>
  </cols>
  <sheetData>
    <row r="1" spans="1:7" ht="15" customHeight="1" x14ac:dyDescent="0.2">
      <c r="A1" s="66" t="s">
        <v>5</v>
      </c>
      <c r="B1" s="66" t="s">
        <v>59</v>
      </c>
      <c r="C1" s="66" t="s">
        <v>233</v>
      </c>
      <c r="D1" s="66"/>
      <c r="E1" s="66" t="s">
        <v>234</v>
      </c>
      <c r="F1" s="66"/>
      <c r="G1" s="66" t="s">
        <v>57</v>
      </c>
    </row>
    <row r="2" spans="1:7" ht="15" customHeight="1" x14ac:dyDescent="0.2">
      <c r="A2" s="66"/>
      <c r="B2" s="66"/>
      <c r="C2" s="7" t="s">
        <v>305</v>
      </c>
      <c r="D2" s="7" t="s">
        <v>311</v>
      </c>
      <c r="E2" s="7" t="s">
        <v>305</v>
      </c>
      <c r="F2" s="7" t="s">
        <v>311</v>
      </c>
      <c r="G2" s="66"/>
    </row>
    <row r="3" spans="1:7" ht="15" customHeight="1" x14ac:dyDescent="0.25">
      <c r="A3" s="8" t="s">
        <v>61</v>
      </c>
      <c r="B3" s="8" t="s">
        <v>62</v>
      </c>
      <c r="C3" s="8" t="s">
        <v>1</v>
      </c>
      <c r="D3" s="8" t="s">
        <v>1</v>
      </c>
      <c r="E3" s="8" t="s">
        <v>1</v>
      </c>
      <c r="F3" s="8" t="s">
        <v>1</v>
      </c>
      <c r="G3" s="8" t="s">
        <v>1</v>
      </c>
    </row>
    <row r="4" spans="1:7" ht="15" customHeight="1" x14ac:dyDescent="0.25">
      <c r="A4" s="5" t="s">
        <v>1</v>
      </c>
      <c r="B4" s="5" t="s">
        <v>312</v>
      </c>
      <c r="C4" s="5" t="s">
        <v>1</v>
      </c>
      <c r="D4" s="5" t="s">
        <v>1</v>
      </c>
      <c r="E4" s="5" t="s">
        <v>1</v>
      </c>
      <c r="F4" s="5" t="s">
        <v>1</v>
      </c>
      <c r="G4" s="5" t="s">
        <v>1</v>
      </c>
    </row>
    <row r="5" spans="1:7" ht="15" customHeight="1" x14ac:dyDescent="0.25">
      <c r="A5" s="5" t="s">
        <v>1</v>
      </c>
      <c r="B5" s="5" t="s">
        <v>67</v>
      </c>
      <c r="C5" s="5" t="s">
        <v>1</v>
      </c>
      <c r="D5" s="5" t="s">
        <v>1</v>
      </c>
      <c r="E5" s="5" t="s">
        <v>1</v>
      </c>
      <c r="F5" s="5" t="s">
        <v>1</v>
      </c>
      <c r="G5" s="5" t="s">
        <v>1</v>
      </c>
    </row>
    <row r="6" spans="1:7" ht="15" customHeight="1" x14ac:dyDescent="0.25">
      <c r="A6" s="5" t="s">
        <v>1</v>
      </c>
      <c r="B6" s="5" t="s">
        <v>313</v>
      </c>
      <c r="C6" s="5" t="s">
        <v>1</v>
      </c>
      <c r="D6" s="5" t="s">
        <v>1</v>
      </c>
      <c r="E6" s="5" t="s">
        <v>1</v>
      </c>
      <c r="F6" s="5" t="s">
        <v>1</v>
      </c>
      <c r="G6" s="5" t="s">
        <v>1</v>
      </c>
    </row>
    <row r="7" spans="1:7" ht="15" customHeight="1" x14ac:dyDescent="0.25">
      <c r="A7" s="8" t="s">
        <v>69</v>
      </c>
      <c r="B7" s="8" t="s">
        <v>70</v>
      </c>
      <c r="C7" s="8" t="s">
        <v>1</v>
      </c>
      <c r="D7" s="8" t="s">
        <v>1</v>
      </c>
      <c r="E7" s="8" t="s">
        <v>1</v>
      </c>
      <c r="F7" s="8" t="s">
        <v>1</v>
      </c>
      <c r="G7" s="8" t="s">
        <v>1</v>
      </c>
    </row>
    <row r="8" spans="1:7" ht="15" customHeight="1" x14ac:dyDescent="0.25">
      <c r="A8" s="5" t="s">
        <v>66</v>
      </c>
      <c r="B8" s="5" t="s">
        <v>66</v>
      </c>
      <c r="C8" s="5" t="s">
        <v>66</v>
      </c>
      <c r="D8" s="5" t="s">
        <v>66</v>
      </c>
      <c r="E8" s="5" t="s">
        <v>66</v>
      </c>
      <c r="F8" s="5" t="s">
        <v>66</v>
      </c>
      <c r="G8" s="5" t="s">
        <v>66</v>
      </c>
    </row>
    <row r="9" spans="1:7" ht="15" customHeight="1" x14ac:dyDescent="0.25">
      <c r="A9" s="8" t="s">
        <v>72</v>
      </c>
      <c r="B9" s="8" t="s">
        <v>76</v>
      </c>
      <c r="C9" s="8" t="s">
        <v>1</v>
      </c>
      <c r="D9" s="8" t="s">
        <v>1</v>
      </c>
      <c r="E9" s="8" t="s">
        <v>1</v>
      </c>
      <c r="F9" s="8" t="s">
        <v>1</v>
      </c>
      <c r="G9" s="8" t="s">
        <v>1</v>
      </c>
    </row>
    <row r="10" spans="1:7" ht="15" customHeight="1" x14ac:dyDescent="0.25">
      <c r="A10" s="5" t="s">
        <v>66</v>
      </c>
      <c r="B10" s="5" t="s">
        <v>66</v>
      </c>
      <c r="C10" s="5" t="s">
        <v>66</v>
      </c>
      <c r="D10" s="5" t="s">
        <v>66</v>
      </c>
      <c r="E10" s="5" t="s">
        <v>66</v>
      </c>
      <c r="F10" s="5" t="s">
        <v>66</v>
      </c>
      <c r="G10" s="5" t="s">
        <v>66</v>
      </c>
    </row>
    <row r="11" spans="1:7" ht="15" customHeight="1" x14ac:dyDescent="0.25">
      <c r="A11" s="8" t="s">
        <v>75</v>
      </c>
      <c r="B11" s="8" t="s">
        <v>79</v>
      </c>
      <c r="C11" s="8" t="s">
        <v>1</v>
      </c>
      <c r="D11" s="8" t="s">
        <v>1</v>
      </c>
      <c r="E11" s="8" t="s">
        <v>1</v>
      </c>
      <c r="F11" s="8" t="s">
        <v>1</v>
      </c>
      <c r="G11" s="8" t="s">
        <v>1</v>
      </c>
    </row>
    <row r="12" spans="1:7" ht="15" customHeight="1" x14ac:dyDescent="0.25">
      <c r="A12" s="5" t="s">
        <v>66</v>
      </c>
      <c r="B12" s="5" t="s">
        <v>66</v>
      </c>
      <c r="C12" s="5" t="s">
        <v>66</v>
      </c>
      <c r="D12" s="5" t="s">
        <v>66</v>
      </c>
      <c r="E12" s="5" t="s">
        <v>66</v>
      </c>
      <c r="F12" s="5" t="s">
        <v>66</v>
      </c>
      <c r="G12" s="5" t="s">
        <v>66</v>
      </c>
    </row>
    <row r="13" spans="1:7" ht="15" customHeight="1" x14ac:dyDescent="0.25">
      <c r="A13" s="8" t="s">
        <v>78</v>
      </c>
      <c r="B13" s="8" t="s">
        <v>85</v>
      </c>
      <c r="C13" s="8" t="s">
        <v>1</v>
      </c>
      <c r="D13" s="8" t="s">
        <v>1</v>
      </c>
      <c r="E13" s="8" t="s">
        <v>1</v>
      </c>
      <c r="F13" s="8" t="s">
        <v>1</v>
      </c>
      <c r="G13" s="8" t="s">
        <v>1</v>
      </c>
    </row>
    <row r="14" spans="1:7" ht="15" customHeight="1" x14ac:dyDescent="0.25">
      <c r="A14" s="5" t="s">
        <v>66</v>
      </c>
      <c r="B14" s="5" t="s">
        <v>66</v>
      </c>
      <c r="C14" s="5" t="s">
        <v>66</v>
      </c>
      <c r="D14" s="5" t="s">
        <v>66</v>
      </c>
      <c r="E14" s="5" t="s">
        <v>66</v>
      </c>
      <c r="F14" s="5" t="s">
        <v>66</v>
      </c>
      <c r="G14" s="5" t="s">
        <v>66</v>
      </c>
    </row>
    <row r="15" spans="1:7" ht="15" customHeight="1" x14ac:dyDescent="0.25">
      <c r="A15" s="8" t="s">
        <v>81</v>
      </c>
      <c r="B15" s="8" t="s">
        <v>88</v>
      </c>
      <c r="C15" s="8" t="s">
        <v>1</v>
      </c>
      <c r="D15" s="8" t="s">
        <v>1</v>
      </c>
      <c r="E15" s="8" t="s">
        <v>1</v>
      </c>
      <c r="F15" s="8" t="s">
        <v>1</v>
      </c>
      <c r="G15" s="8" t="s">
        <v>1</v>
      </c>
    </row>
    <row r="16" spans="1:7" ht="15" customHeight="1" x14ac:dyDescent="0.25">
      <c r="A16" s="5" t="s">
        <v>66</v>
      </c>
      <c r="B16" s="5" t="s">
        <v>66</v>
      </c>
      <c r="C16" s="5" t="s">
        <v>66</v>
      </c>
      <c r="D16" s="5" t="s">
        <v>66</v>
      </c>
      <c r="E16" s="5" t="s">
        <v>66</v>
      </c>
      <c r="F16" s="5" t="s">
        <v>66</v>
      </c>
      <c r="G16" s="5" t="s">
        <v>66</v>
      </c>
    </row>
    <row r="17" spans="1:7" ht="15" customHeight="1" x14ac:dyDescent="0.25">
      <c r="A17" s="8" t="s">
        <v>84</v>
      </c>
      <c r="B17" s="8" t="s">
        <v>91</v>
      </c>
      <c r="C17" s="8" t="s">
        <v>1</v>
      </c>
      <c r="D17" s="8" t="s">
        <v>1</v>
      </c>
      <c r="E17" s="8" t="s">
        <v>1</v>
      </c>
      <c r="F17" s="8" t="s">
        <v>1</v>
      </c>
      <c r="G17" s="8" t="s">
        <v>1</v>
      </c>
    </row>
    <row r="18" spans="1:7" ht="15" customHeight="1" x14ac:dyDescent="0.25">
      <c r="A18" s="5" t="s">
        <v>66</v>
      </c>
      <c r="B18" s="5" t="s">
        <v>66</v>
      </c>
      <c r="C18" s="5" t="s">
        <v>66</v>
      </c>
      <c r="D18" s="5" t="s">
        <v>66</v>
      </c>
      <c r="E18" s="5" t="s">
        <v>66</v>
      </c>
      <c r="F18" s="5" t="s">
        <v>66</v>
      </c>
      <c r="G18" s="5" t="s">
        <v>66</v>
      </c>
    </row>
    <row r="19" spans="1:7" ht="15" customHeight="1" x14ac:dyDescent="0.25">
      <c r="A19" s="8" t="s">
        <v>87</v>
      </c>
      <c r="B19" s="8" t="s">
        <v>94</v>
      </c>
      <c r="C19" s="8" t="s">
        <v>1</v>
      </c>
      <c r="D19" s="8" t="s">
        <v>1</v>
      </c>
      <c r="E19" s="8" t="s">
        <v>1</v>
      </c>
      <c r="F19" s="8" t="s">
        <v>1</v>
      </c>
      <c r="G19" s="8" t="s">
        <v>1</v>
      </c>
    </row>
    <row r="20" spans="1:7" ht="15" customHeight="1" x14ac:dyDescent="0.25">
      <c r="A20" s="5" t="s">
        <v>1</v>
      </c>
      <c r="B20" s="5" t="s">
        <v>97</v>
      </c>
      <c r="C20" s="5" t="s">
        <v>1</v>
      </c>
      <c r="D20" s="5" t="s">
        <v>1</v>
      </c>
      <c r="E20" s="5" t="s">
        <v>1</v>
      </c>
      <c r="F20" s="5" t="s">
        <v>1</v>
      </c>
      <c r="G20" s="5" t="s">
        <v>1</v>
      </c>
    </row>
    <row r="21" spans="1:7" ht="15" customHeight="1" x14ac:dyDescent="0.25">
      <c r="A21" s="8" t="s">
        <v>99</v>
      </c>
      <c r="B21" s="8" t="s">
        <v>103</v>
      </c>
      <c r="C21" s="8" t="s">
        <v>1</v>
      </c>
      <c r="D21" s="8" t="s">
        <v>1</v>
      </c>
      <c r="E21" s="8" t="s">
        <v>1</v>
      </c>
      <c r="F21" s="8" t="s">
        <v>1</v>
      </c>
      <c r="G21" s="8" t="s">
        <v>1</v>
      </c>
    </row>
    <row r="22" spans="1:7" ht="15" customHeight="1" x14ac:dyDescent="0.25">
      <c r="A22" s="5" t="s">
        <v>66</v>
      </c>
      <c r="B22" s="5" t="s">
        <v>66</v>
      </c>
      <c r="C22" s="5" t="s">
        <v>66</v>
      </c>
      <c r="D22" s="5" t="s">
        <v>66</v>
      </c>
      <c r="E22" s="5" t="s">
        <v>66</v>
      </c>
      <c r="F22" s="5" t="s">
        <v>66</v>
      </c>
      <c r="G22" s="5" t="s">
        <v>66</v>
      </c>
    </row>
    <row r="23" spans="1:7" ht="15" customHeight="1" x14ac:dyDescent="0.25">
      <c r="A23" s="8" t="s">
        <v>102</v>
      </c>
      <c r="B23" s="8" t="s">
        <v>106</v>
      </c>
      <c r="C23" s="8" t="s">
        <v>1</v>
      </c>
      <c r="D23" s="8" t="s">
        <v>1</v>
      </c>
      <c r="E23" s="8" t="s">
        <v>1</v>
      </c>
      <c r="F23" s="8" t="s">
        <v>1</v>
      </c>
      <c r="G23" s="8" t="s">
        <v>1</v>
      </c>
    </row>
    <row r="24" spans="1:7" ht="15" customHeight="1" x14ac:dyDescent="0.25">
      <c r="A24" s="8" t="s">
        <v>105</v>
      </c>
      <c r="B24" s="8" t="s">
        <v>109</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22hZU3Zh5zLa3x74v3YiV2gTU+o=</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BWe+s48BjKWaZEG1PP8aX70kbC8=</DigestValue>
    </Reference>
  </SignedInfo>
  <SignatureValue>Lyz3Ldz8M0/U0erYgU7O8XKYalU7FYXRp4VOPOOT8PdS4VezA11+nnUHTfdxQ+rlJhSCQe/Ambfx
XCCrG3Mp5CQHQ4gv25tS0MW1JkE7oMJdtFzMKRZJRhS51kRkMXPsUdGr499fId5gc1Ww9wlXDXk+
XKdAKzS6gRf48kDusQe3eRyUZLZbBqodnNwBRsrIyq0IsF+jx1X3ed4+QW0j1Jv0baNGuYQDn0jE
WVhEHixoJWoWQJbAc36hSddmXv3hF3O8bkmGMpdYxj6ipDmmZtFRF98FqoTGNHo0VzXN4z67Z8gD
yIQfYePUI9OvlB2CJyAjY00BPpwXir9LN/IsnQ==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omments6.xml?ContentType=application/vnd.openxmlformats-officedocument.spreadsheetml.comments+xml">
        <DigestMethod Algorithm="http://www.w3.org/2000/09/xmldsig#sha1"/>
        <DigestValue>vw6Y1swWf1hgMYyOPKgmm2OBjFE=</DigestValue>
      </Reference>
      <Reference URI="/xl/comments4.xml?ContentType=application/vnd.openxmlformats-officedocument.spreadsheetml.comments+xml">
        <DigestMethod Algorithm="http://www.w3.org/2000/09/xmldsig#sha1"/>
        <DigestValue>GxjkVjgtIPrzNE4FmSX7A5VQr0k=</DigestValue>
      </Reference>
      <Reference URI="/xl/worksheets/sheet5.xml?ContentType=application/vnd.openxmlformats-officedocument.spreadsheetml.worksheet+xml">
        <DigestMethod Algorithm="http://www.w3.org/2000/09/xmldsig#sha1"/>
        <DigestValue>78hBp4pwXGMsmu5ntw3v+kxlx9o=</DigestValue>
      </Reference>
      <Reference URI="/xl/comments2.xml?ContentType=application/vnd.openxmlformats-officedocument.spreadsheetml.comments+xml">
        <DigestMethod Algorithm="http://www.w3.org/2000/09/xmldsig#sha1"/>
        <DigestValue>QI6SLgS2VxcHrgq/dtqfWEBF6tY=</DigestValue>
      </Reference>
      <Reference URI="/xl/worksheets/sheet9.xml?ContentType=application/vnd.openxmlformats-officedocument.spreadsheetml.worksheet+xml">
        <DigestMethod Algorithm="http://www.w3.org/2000/09/xmldsig#sha1"/>
        <DigestValue>D2R3H/G6Etwz+ErZbnKVDny8Uug=</DigestValue>
      </Reference>
      <Reference URI="/xl/comments7.xml?ContentType=application/vnd.openxmlformats-officedocument.spreadsheetml.comments+xml">
        <DigestMethod Algorithm="http://www.w3.org/2000/09/xmldsig#sha1"/>
        <DigestValue>79XpJkqnnys5akYe/9oBRlZCeyg=</DigestValue>
      </Reference>
      <Reference URI="/xl/worksheets/sheet10.xml?ContentType=application/vnd.openxmlformats-officedocument.spreadsheetml.worksheet+xml">
        <DigestMethod Algorithm="http://www.w3.org/2000/09/xmldsig#sha1"/>
        <DigestValue>bqMTk8p2TIOG3rJuH2XZ+kkYxkc=</DigestValue>
      </Reference>
      <Reference URI="/xl/comments8.xml?ContentType=application/vnd.openxmlformats-officedocument.spreadsheetml.comments+xml">
        <DigestMethod Algorithm="http://www.w3.org/2000/09/xmldsig#sha1"/>
        <DigestValue>tPbeJKVj/83yzV4LxxRHf8EIACQ=</DigestValue>
      </Reference>
      <Reference URI="/xl/worksheets/sheet11.xml?ContentType=application/vnd.openxmlformats-officedocument.spreadsheetml.worksheet+xml">
        <DigestMethod Algorithm="http://www.w3.org/2000/09/xmldsig#sha1"/>
        <DigestValue>lWTFUe0gJNGgNheNy2HAdqEQgnI=</DigestValue>
      </Reference>
      <Reference URI="/xl/styles.xml?ContentType=application/vnd.openxmlformats-officedocument.spreadsheetml.styles+xml">
        <DigestMethod Algorithm="http://www.w3.org/2000/09/xmldsig#sha1"/>
        <DigestValue>Afe7He51xOEPOZsFExr22SaD+EE=</DigestValue>
      </Reference>
      <Reference URI="/xl/worksheets/sheet6.xml?ContentType=application/vnd.openxmlformats-officedocument.spreadsheetml.worksheet+xml">
        <DigestMethod Algorithm="http://www.w3.org/2000/09/xmldsig#sha1"/>
        <DigestValue>L4QfdzuXgAxroFspnuvdkLyYZFo=</DigestValue>
      </Reference>
      <Reference URI="/xl/printerSettings/printerSettings5.bin?ContentType=application/vnd.openxmlformats-officedocument.spreadsheetml.printerSettings">
        <DigestMethod Algorithm="http://www.w3.org/2000/09/xmldsig#sha1"/>
        <DigestValue>BeVT+QHjvMQmuxdnhkxSJ6rLAnE=</DigestValue>
      </Reference>
      <Reference URI="/xl/drawings/vmlDrawing3.vml?ContentType=application/vnd.openxmlformats-officedocument.vmlDrawing">
        <DigestMethod Algorithm="http://www.w3.org/2000/09/xmldsig#sha1"/>
        <DigestValue>wxIhs0Q2ZfdJFWL6Fs1SF1nltec=</DigestValue>
      </Reference>
      <Reference URI="/xl/calcChain.xml?ContentType=application/vnd.openxmlformats-officedocument.spreadsheetml.calcChain+xml">
        <DigestMethod Algorithm="http://www.w3.org/2000/09/xmldsig#sha1"/>
        <DigestValue>nMbhONNG6aRC3LZS1eB726Pi0RY=</DigestValue>
      </Reference>
      <Reference URI="/xl/printerSettings/printerSettings1.bin?ContentType=application/vnd.openxmlformats-officedocument.spreadsheetml.printerSettings">
        <DigestMethod Algorithm="http://www.w3.org/2000/09/xmldsig#sha1"/>
        <DigestValue>TvyAATTYEFS1cV1HgpO+2oYSroY=</DigestValue>
      </Reference>
      <Reference URI="/xl/comments3.xml?ContentType=application/vnd.openxmlformats-officedocument.spreadsheetml.comments+xml">
        <DigestMethod Algorithm="http://www.w3.org/2000/09/xmldsig#sha1"/>
        <DigestValue>4ETqVljIpV55/++9IUHf2PqavpQ=</DigestValue>
      </Reference>
      <Reference URI="/xl/drawings/vmlDrawing1.vml?ContentType=application/vnd.openxmlformats-officedocument.vmlDrawing">
        <DigestMethod Algorithm="http://www.w3.org/2000/09/xmldsig#sha1"/>
        <DigestValue>GLfZaohI9BZjM8gTvZ8Jtnbh2NY=</DigestValue>
      </Reference>
      <Reference URI="/xl/printerSettings/printerSettings3.bin?ContentType=application/vnd.openxmlformats-officedocument.spreadsheetml.printerSettings">
        <DigestMethod Algorithm="http://www.w3.org/2000/09/xmldsig#sha1"/>
        <DigestValue>xbTknEcGqbgxk/s9kFmGsZ9MWZY=</DigestValue>
      </Reference>
      <Reference URI="/xl/worksheets/sheet8.xml?ContentType=application/vnd.openxmlformats-officedocument.spreadsheetml.worksheet+xml">
        <DigestMethod Algorithm="http://www.w3.org/2000/09/xmldsig#sha1"/>
        <DigestValue>F5Tu9eUdMvJUAjY6E/+jaC+8YQg=</DigestValue>
      </Reference>
      <Reference URI="/xl/comments5.xml?ContentType=application/vnd.openxmlformats-officedocument.spreadsheetml.comments+xml">
        <DigestMethod Algorithm="http://www.w3.org/2000/09/xmldsig#sha1"/>
        <DigestValue>yCQQ/AYQtmXoxKtGZmof1epwIFw=</DigestValue>
      </Reference>
      <Reference URI="/xl/worksheets/sheet7.xml?ContentType=application/vnd.openxmlformats-officedocument.spreadsheetml.worksheet+xml">
        <DigestMethod Algorithm="http://www.w3.org/2000/09/xmldsig#sha1"/>
        <DigestValue>A7VCV4cp6NsXQm0q2Oc9SD+LJOY=</DigestValue>
      </Reference>
      <Reference URI="/xl/theme/theme1.xml?ContentType=application/vnd.openxmlformats-officedocument.theme+xml">
        <DigestMethod Algorithm="http://www.w3.org/2000/09/xmldsig#sha1"/>
        <DigestValue>ws0gcdu2aM8dJ36PXh4TC2naUx4=</DigestValue>
      </Reference>
      <Reference URI="/xl/worksheets/sheet13.xml?ContentType=application/vnd.openxmlformats-officedocument.spreadsheetml.worksheet+xml">
        <DigestMethod Algorithm="http://www.w3.org/2000/09/xmldsig#sha1"/>
        <DigestValue>VZOUZmFWUcSr9LOIKIkhp/3Z4JU=</DigestValue>
      </Reference>
      <Reference URI="/xl/comments11.xml?ContentType=application/vnd.openxmlformats-officedocument.spreadsheetml.comments+xml">
        <DigestMethod Algorithm="http://www.w3.org/2000/09/xmldsig#sha1"/>
        <DigestValue>X4w/xl+rdLI+m1sN0/px223TFBU=</DigestValue>
      </Reference>
      <Reference URI="/xl/drawings/vmlDrawing11.vml?ContentType=application/vnd.openxmlformats-officedocument.vmlDrawing">
        <DigestMethod Algorithm="http://www.w3.org/2000/09/xmldsig#sha1"/>
        <DigestValue>jSBoegq6+Seo+R3f5UbAyfsxuuo=</DigestValue>
      </Reference>
      <Reference URI="/xl/comments10.xml?ContentType=application/vnd.openxmlformats-officedocument.spreadsheetml.comments+xml">
        <DigestMethod Algorithm="http://www.w3.org/2000/09/xmldsig#sha1"/>
        <DigestValue>O6QqmauIFcBYi1hfzibpZju4ycc=</DigestValue>
      </Reference>
      <Reference URI="/xl/worksheets/sheet3.xml?ContentType=application/vnd.openxmlformats-officedocument.spreadsheetml.worksheet+xml">
        <DigestMethod Algorithm="http://www.w3.org/2000/09/xmldsig#sha1"/>
        <DigestValue>/f4rcEi0sB42weC3Wz5JnnDyAEI=</DigestValue>
      </Reference>
      <Reference URI="/xl/comments1.xml?ContentType=application/vnd.openxmlformats-officedocument.spreadsheetml.comments+xml">
        <DigestMethod Algorithm="http://www.w3.org/2000/09/xmldsig#sha1"/>
        <DigestValue>IRGBA4rm6bkKQOjBKKS2e2r8Hbk=</DigestValue>
      </Reference>
      <Reference URI="/xl/worksheets/sheet2.xml?ContentType=application/vnd.openxmlformats-officedocument.spreadsheetml.worksheet+xml">
        <DigestMethod Algorithm="http://www.w3.org/2000/09/xmldsig#sha1"/>
        <DigestValue>Wcgy0ICTK4HZvFgNE4eDR5tc1P4=</DigestValue>
      </Reference>
      <Reference URI="/xl/comments9.xml?ContentType=application/vnd.openxmlformats-officedocument.spreadsheetml.comments+xml">
        <DigestMethod Algorithm="http://www.w3.org/2000/09/xmldsig#sha1"/>
        <DigestValue>1Rplm2eJqcRVZfJSPcm0wBybo5c=</DigestValue>
      </Reference>
      <Reference URI="/xl/worksheets/sheet4.xml?ContentType=application/vnd.openxmlformats-officedocument.spreadsheetml.worksheet+xml">
        <DigestMethod Algorithm="http://www.w3.org/2000/09/xmldsig#sha1"/>
        <DigestValue>6THJ94fCLixHIYXQghcQ/PPU4no=</DigestValue>
      </Reference>
      <Reference URI="/xl/printerSettings/printerSettings2.bin?ContentType=application/vnd.openxmlformats-officedocument.spreadsheetml.printerSettings">
        <DigestMethod Algorithm="http://www.w3.org/2000/09/xmldsig#sha1"/>
        <DigestValue>04WOmhh5ZzSEi6RCb1uTGtnE+xU=</DigestValue>
      </Reference>
      <Reference URI="/xl/workbook.xml?ContentType=application/vnd.openxmlformats-officedocument.spreadsheetml.sheet.main+xml">
        <DigestMethod Algorithm="http://www.w3.org/2000/09/xmldsig#sha1"/>
        <DigestValue>8GeBjkLbUssHZSgr77VnqDFohCE=</DigestValue>
      </Reference>
      <Reference URI="/xl/drawings/vmlDrawing10.vml?ContentType=application/vnd.openxmlformats-officedocument.vmlDrawing">
        <DigestMethod Algorithm="http://www.w3.org/2000/09/xmldsig#sha1"/>
        <DigestValue>4TYaM9GVeOYAVjRYlo1VCi5Gy/w=</DigestValue>
      </Reference>
      <Reference URI="/xl/drawings/vmlDrawing9.vml?ContentType=application/vnd.openxmlformats-officedocument.vmlDrawing">
        <DigestMethod Algorithm="http://www.w3.org/2000/09/xmldsig#sha1"/>
        <DigestValue>VLGkTi2pkRd1njldqCPXJ8waB+U=</DigestValue>
      </Reference>
      <Reference URI="/xl/drawings/vmlDrawing8.vml?ContentType=application/vnd.openxmlformats-officedocument.vmlDrawing">
        <DigestMethod Algorithm="http://www.w3.org/2000/09/xmldsig#sha1"/>
        <DigestValue>V0QkOoLJEWBrz2uXm67vFw5bvVg=</DigestValue>
      </Reference>
      <Reference URI="/xl/worksheets/sheet12.xml?ContentType=application/vnd.openxmlformats-officedocument.spreadsheetml.worksheet+xml">
        <DigestMethod Algorithm="http://www.w3.org/2000/09/xmldsig#sha1"/>
        <DigestValue>pW27wma7WFAu8deGrHnhqtIj4TY=</DigestValue>
      </Reference>
      <Reference URI="/xl/drawings/vmlDrawing2.vml?ContentType=application/vnd.openxmlformats-officedocument.vmlDrawing">
        <DigestMethod Algorithm="http://www.w3.org/2000/09/xmldsig#sha1"/>
        <DigestValue>oGWBCaz2TXj4TnPBDG60M29o5pM=</DigestValue>
      </Reference>
      <Reference URI="/xl/sharedStrings.xml?ContentType=application/vnd.openxmlformats-officedocument.spreadsheetml.sharedStrings+xml">
        <DigestMethod Algorithm="http://www.w3.org/2000/09/xmldsig#sha1"/>
        <DigestValue>kY7GwDdzYjD+OjPLlOXyeeIHFbk=</DigestValue>
      </Reference>
      <Reference URI="/xl/drawings/vmlDrawing6.vml?ContentType=application/vnd.openxmlformats-officedocument.vmlDrawing">
        <DigestMethod Algorithm="http://www.w3.org/2000/09/xmldsig#sha1"/>
        <DigestValue>NZBZomsfqSIeF+oApe8lllXk0q4=</DigestValue>
      </Reference>
      <Reference URI="/xl/drawings/vmlDrawing4.vml?ContentType=application/vnd.openxmlformats-officedocument.vmlDrawing">
        <DigestMethod Algorithm="http://www.w3.org/2000/09/xmldsig#sha1"/>
        <DigestValue>8F4TbqcIL0cKRJJwpSfVa5VFNqk=</DigestValue>
      </Reference>
      <Reference URI="/xl/drawings/vmlDrawing5.vml?ContentType=application/vnd.openxmlformats-officedocument.vmlDrawing">
        <DigestMethod Algorithm="http://www.w3.org/2000/09/xmldsig#sha1"/>
        <DigestValue>2Ui2OjHgaLsj9pBfKKPEfh0C99E=</DigestValue>
      </Reference>
      <Reference URI="/xl/worksheets/sheet1.xml?ContentType=application/vnd.openxmlformats-officedocument.spreadsheetml.worksheet+xml">
        <DigestMethod Algorithm="http://www.w3.org/2000/09/xmldsig#sha1"/>
        <DigestValue>ThtNC5ByzKH3gGBdq8kjPBJme/U=</DigestValue>
      </Reference>
      <Reference URI="/xl/drawings/vmlDrawing7.vml?ContentType=application/vnd.openxmlformats-officedocument.vmlDrawing">
        <DigestMethod Algorithm="http://www.w3.org/2000/09/xmldsig#sha1"/>
        <DigestValue>qEZSZd+BUZ8ARpsW9LPxcVrswyc=</DigestValue>
      </Reference>
      <Reference URI="/xl/printerSettings/printerSettings4.bin?ContentType=application/vnd.openxmlformats-officedocument.spreadsheetml.printerSettings">
        <DigestMethod Algorithm="http://www.w3.org/2000/09/xmldsig#sha1"/>
        <DigestValue>VvKuswOIW8YBM4mnqzIjL/0EF1g=</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zNsZpsmF0zTzGMlM5Ub+qblJlfI=</DigestValue>
      </Reference>
      <Reference URI="/xl/worksheets/_rels/sheet1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vFXZfUw0FE0diTwpeReHKCLOQb0=</DigestValue>
      </Reference>
      <Reference URI="/xl/worksheets/_rels/sheet1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JA9AMVebx6s2GrTCFTO1fuf6UXo=</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/k+dPC4GbI/aImg5Zby3bd2YCa0=</DigestValue>
      </Reference>
      <Reference URI="/xl/worksheets/_rels/sheet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X19uRqYenjAYrfkVHfsZVZbCORo=</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Iv3LC6j1FF6/HK+b0CGlhUjhcyw=</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bOpEAQpdUSZTOawJpwZ5A7V+sGE=</DigestValue>
      </Reference>
      <Reference URI="/xl/worksheets/_rels/sheet2.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1Oj3pj6Rse3sMIpN7YeNCYWDlwI=</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YlZmPWhjBrzuDLeBF0nuM2tmJkM=</DigestValue>
      </Reference>
      <Reference URI="/xl/worksheets/_rels/sheet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/xbPA8aUXsNqP1iL1TDKxaBc4PU=</DigestValue>
      </Reference>
      <Reference URI="/xl/worksheets/_rels/sheet5.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Jrb+Ke7glPZcbt1jfVsoTm6zSHA=</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3"/>
            <mdssi:RelationshipReference SourceId="rId7"/>
            <mdssi:RelationshipReference SourceId="rId12"/>
            <mdssi:RelationshipReference SourceId="rId17"/>
            <mdssi:RelationshipReference SourceId="rId2"/>
            <mdssi:RelationshipReference SourceId="rId16"/>
            <mdssi:RelationshipReference SourceId="rId1"/>
            <mdssi:RelationshipReference SourceId="rId6"/>
            <mdssi:RelationshipReference SourceId="rId11"/>
            <mdssi:RelationshipReference SourceId="rId5"/>
            <mdssi:RelationshipReference SourceId="rId15"/>
            <mdssi:RelationshipReference SourceId="rId10"/>
            <mdssi:RelationshipReference SourceId="rId4"/>
            <mdssi:RelationshipReference SourceId="rId9"/>
            <mdssi:RelationshipReference SourceId="rId14"/>
          </Transform>
          <Transform Algorithm="http://www.w3.org/TR/2001/REC-xml-c14n-20010315"/>
        </Transforms>
        <DigestMethod Algorithm="http://www.w3.org/2000/09/xmldsig#sha1"/>
        <DigestValue>Mm4A6PKmzMC4h/lAw4gMaGoYdCI=</DigestValue>
      </Reference>
    </Manifest>
    <SignatureProperties>
      <SignatureProperty Id="idSignatureTime" Target="#idPackageSignature">
        <mdssi:SignatureTime>
          <mdssi:Format>YYYY-MM-DDThh:mm:ssTZD</mdssi:Format>
          <mdssi:Value>2026-01-09T08:20:10Z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2026-01-09T08:20:10Z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d9wjxq0lgLW7EKBI12vGccU/iOt3wj3RdUBvn9/YG7E=</DigestValue>
    </Reference>
    <Reference Type="http://www.w3.org/2000/09/xmldsig#Object" URI="#idOfficeObject">
      <DigestMethod Algorithm="http://www.w3.org/2001/04/xmlenc#sha256"/>
      <DigestValue>SoA/XDvjMv0E4O88rzLP2T4q59P6Jda7QpjiKAIWWGM=</DigestValue>
    </Reference>
    <Reference Type="http://uri.etsi.org/01903#SignedProperties" URI="#idSignedProperties">
      <Transforms>
        <Transform Algorithm="http://www.w3.org/TR/2001/REC-xml-c14n-20010315"/>
      </Transforms>
      <DigestMethod Algorithm="http://www.w3.org/2001/04/xmlenc#sha256"/>
      <DigestValue>2obIke88cp8Rtw/n/ThfZyjnI9057gf3bnnnaZ/iP/I=</DigestValue>
    </Reference>
  </SignedInfo>
  <SignatureValue>NHp8m1Wph8FLn4eWh2Fcz3ZZhk5SKgAFgJeW0hrVnzdOT/J2VtWPrvPnYsZ3At58kPxn4k350FPY
zVNNIrSW8Byyw14YESFC6SGPqiuy+KfWO0ZMoIDU7YnH/22RgLlv0+B2oxQMHpj42383YTL37CJG
46n7nCYFO0kmzJ1XTVKDTnM8DNCG4DzFegs0Zi1Pzthk2exKEDgHb63ZwvewtnV6D0sbRDoLAuwD
4NoXtU3quQa+ljR39yt3s164TK0HhX/mxGsqnNAlAHJrhGdFFH8UUGOShDau+EjdNzg9L0ZA20Gt
WmGKoOb7pK77E4nXNN9YD/EFi07QtdjQfZrcbQ==</SignatureValue>
  <KeyInfo>
    <X509Data>
      <X509Certificate>MIIGEjCCA/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DgU4gSS5QLkExHjAcBgoJkiaJk/IsZAEBDA5NU1Q6MDEwMjcwMzE3ODCCASIwDQYJKoZIhvcNAQEBBQADggEPADCCAQoCggEBALB8eYG6lyWoBD0FsalajIoCHqN58SQd6KHIzqhXnGJSP4gd+B3owlcftmP6LVl3Jd/+VzvbyBOgyWPT35C8rNjwVPgRB8rirvGFUiAh9Rsv2WaOT22g2rpu7i81QDHGF3dexdPAX8SELtef9OuIdMDw2TjlmNZgILaESYHG+on2IkJZOgxj0LAaIEglx9jufpmH2m/LJ+hqBM+iglL3ZLEao3pe6IZ9lWHkdOdhqndSNud4eEtoaHTtJKJkAwtXRrEvph7G2uMD4gl8UCFxkVAT1rhYSlgLS8z7znjDPGm4pb2/KopKDTBOn8DAWHQyH4Za7yKtBWai/pipgx4PsQ0CAwEAAaOCAW8wggFrMAwGA1UdEwEB/wQCMAAwHwYDVR0jBBgwFoAUa5XExCkjyicTywTw/XTqzb0I/8EwgYcGCCsGAQUFBwEBBHsweTA+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XJCvUMlPezIwDgYDVR0PAQH/BAQDAgTwMA0GCSqGSIb3DQEBCwUAA4ICAQCM+XDxWUj1KchO8Yf8dJmSz9PiOqPpmEsOZBsFIUfGy24TQkYPHed6Vqf9vCRS0ARmIwns5gizpHtPgIZRaH4zAwnb/3JSn4XkKHUSV0wLX/cmkkwsNpCLVh4Bb0zps3x5vApWWyT3cipy0IPWpBJciM+q18/XQ6LXBLgEldy981rwbm/cnAMu2sWOZF6nfkjmCX6wG47MMCznt4tFpTHhhWYYTy0Jzn6v4mELuhSPX0svkXdvJMga04N9KnbzSYu++4C+oe9xptUKZrfaUZO2nH2PlepHC5do8UiS7CaXJJtg8WszS9eNH4YMxJsXDlsiostxXyBuH5+CE/JBK1Duh0shq9/3a/X90UuCaP80slkR58a37/992qyY/t0+28O3v6ln6T5H8g2jUIkEEqpTR7ucri2JvUbR/fV27klhbHV7fuv2ny6frWUunnPkzDejSUra2r+CZCiG9txVULuyZ5VCD3eT5wpQL1G9Xy4bfwAXUM2/uyoefVku7FNYRagCmg8ye1CIp3lO8g1gWwubSW5ooVx73Ap7IbzUoIBURukUE776LScoWrMAKY47zvIskZLGxlXuC3aeTGFwHIQXxA9IgXWw6+GUfCKPEFBVXKYI63ZAdqCpn2GCoyvNbL5geq+YNnGDRHUnUa1E7dqOXp0XDun9yVjjDA665+Xrd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2T2uectKMwbHeKqWq5RYr4MEdn+OM2q29e3jR519ue0=</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Y2ZYx76K1ffRVXzDgEgElDAbLahLGHOFI31yYAYLrmo=</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Zcvm56eQO0wUPzSGFmfzq6hbwPcnRaoki12B7zr0SPU=</DigestValue>
      </Reference>
      <Reference URI="/xl/drawings/vmlDrawing10.vml?ContentType=application/vnd.openxmlformats-officedocument.vmlDrawing">
        <DigestMethod Algorithm="http://www.w3.org/2001/04/xmlenc#sha256"/>
        <DigestValue>V6pxpZ7WF8JhOfbAEI4oaXNpeXjbdbfWglP+d5hL/ds=</DigestValue>
      </Reference>
      <Reference URI="/xl/drawings/vmlDrawing11.vml?ContentType=application/vnd.openxmlformats-officedocument.vmlDrawing">
        <DigestMethod Algorithm="http://www.w3.org/2001/04/xmlenc#sha256"/>
        <DigestValue>8gZ0sIh12/frtI8aHmJ29cKfwckCFh53d993N6+45Eo=</DigestValue>
      </Reference>
      <Reference URI="/xl/drawings/vmlDrawing2.vml?ContentType=application/vnd.openxmlformats-officedocument.vmlDrawing">
        <DigestMethod Algorithm="http://www.w3.org/2001/04/xmlenc#sha256"/>
        <DigestValue>7X/X8r6umroiJ16wJtC2N4fUKjIPqhzTEPG5bZFJxOs=</DigestValue>
      </Reference>
      <Reference URI="/xl/drawings/vmlDrawing3.vml?ContentType=application/vnd.openxmlformats-officedocument.vmlDrawing">
        <DigestMethod Algorithm="http://www.w3.org/2001/04/xmlenc#sha256"/>
        <DigestValue>FjF8OzAYNLsVem8mR3GddyafjsS+ftu70lasenZWkp4=</DigestValue>
      </Reference>
      <Reference URI="/xl/drawings/vmlDrawing4.vml?ContentType=application/vnd.openxmlformats-officedocument.vmlDrawing">
        <DigestMethod Algorithm="http://www.w3.org/2001/04/xmlenc#sha256"/>
        <DigestValue>Wqd3qM9gJyk5lK3kQKSGpSPJMXWr3HKiQhbkJ4NJdI4=</DigestValue>
      </Reference>
      <Reference URI="/xl/drawings/vmlDrawing5.vml?ContentType=application/vnd.openxmlformats-officedocument.vmlDrawing">
        <DigestMethod Algorithm="http://www.w3.org/2001/04/xmlenc#sha256"/>
        <DigestValue>mkuR1eO2hR0Tsyb2jJ8Y0qRvcpPKMHkbDC2i4yT6xpQ=</DigestValue>
      </Reference>
      <Reference URI="/xl/drawings/vmlDrawing6.vml?ContentType=application/vnd.openxmlformats-officedocument.vmlDrawing">
        <DigestMethod Algorithm="http://www.w3.org/2001/04/xmlenc#sha256"/>
        <DigestValue>6GT6Gi9rrbowOkcJPvoA7GZIyWvuIVGhvxVYb5V5aHY=</DigestValue>
      </Reference>
      <Reference URI="/xl/drawings/vmlDrawing7.vml?ContentType=application/vnd.openxmlformats-officedocument.vmlDrawing">
        <DigestMethod Algorithm="http://www.w3.org/2001/04/xmlenc#sha256"/>
        <DigestValue>o23+if5W7gh4TBJAwLtZxx5+cbX8UW7D+6RCMgL+H6A=</DigestValue>
      </Reference>
      <Reference URI="/xl/drawings/vmlDrawing8.vml?ContentType=application/vnd.openxmlformats-officedocument.vmlDrawing">
        <DigestMethod Algorithm="http://www.w3.org/2001/04/xmlenc#sha256"/>
        <DigestValue>iCX3ss5jEkSku5AxXD/nfuah1/0FArzpHvK1Yz5s0hs=</DigestValue>
      </Reference>
      <Reference URI="/xl/drawings/vmlDrawing9.vml?ContentType=application/vnd.openxmlformats-officedocument.vmlDrawing">
        <DigestMethod Algorithm="http://www.w3.org/2001/04/xmlenc#sha256"/>
        <DigestValue>Lfyawxx5hyxBxpNZtMy1U+RF1D/6FxPT1GW+QbgefJs=</DigestValue>
      </Reference>
      <Reference URI="/xl/printerSettings/printerSettings1.bin?ContentType=application/vnd.openxmlformats-officedocument.spreadsheetml.printerSettings">
        <DigestMethod Algorithm="http://www.w3.org/2001/04/xmlenc#sha256"/>
        <DigestValue>o4ARltxxvdrRxfJDjJjtkNDuNwlrTqHAMrEWCQL4CjU=</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ELFPq0GajYRhk2V+nQg0ch2o9rmplXTCxLZJg50B9YA=</DigestValue>
      </Reference>
      <Reference URI="/xl/printerSettings/printerSettings4.bin?ContentType=application/vnd.openxmlformats-officedocument.spreadsheetml.printerSettings">
        <DigestMethod Algorithm="http://www.w3.org/2001/04/xmlenc#sha256"/>
        <DigestValue>HXZeIB+5w06Bgzy8JjIyIOONWB4XRQr83LjTolpY0lQ=</DigestValue>
      </Reference>
      <Reference URI="/xl/printerSettings/printerSettings5.bin?ContentType=application/vnd.openxmlformats-officedocument.spreadsheetml.printerSettings">
        <DigestMethod Algorithm="http://www.w3.org/2001/04/xmlenc#sha256"/>
        <DigestValue>17EkuUw3YGuP6oGiYQiTt2eSmN1suYKUHp8PuBxKrAk=</DigestValue>
      </Reference>
      <Reference URI="/xl/sharedStrings.xml?ContentType=application/vnd.openxmlformats-officedocument.spreadsheetml.sharedStrings+xml">
        <DigestMethod Algorithm="http://www.w3.org/2001/04/xmlenc#sha256"/>
        <DigestValue>WFVNgQ3TXXKrz9QR9F41OkWHl3U2eZnmgubCOCDfq/U=</DigestValue>
      </Reference>
      <Reference URI="/xl/styles.xml?ContentType=application/vnd.openxmlformats-officedocument.spreadsheetml.styles+xml">
        <DigestMethod Algorithm="http://www.w3.org/2001/04/xmlenc#sha256"/>
        <DigestValue>Gf9IuWQI7kK5HNYCQgePcq3w4Rhw83bYZO6mk/mSks4=</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A47ToAyntudmVpV7fbZL48Ud07LRRXi8X5o+G3NYybE=</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1jitain8aE0+9/v/iG23OsqVRRaiaSpOwQEUnENU3Y8=</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O0E0mkxL9gNyzl1L2gJHe+ij3DrsSi1wD2Bzd0TgUp4=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uUU10lIf5wJQGdS+rJmB5mnq/q6ebz1mU8dyVm3u0Fk=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C5U+cDTfcxJE4SnCs3VvrT3f9D2rHdo4CjdLpUc/cAg=</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mGB06DVvbRZtJZjBPjpLKhtJfUrCaqAI1DD1X0342Ng=</DigestValue>
      </Reference>
      <Reference URI="/xl/worksheets/sheet10.xml?ContentType=application/vnd.openxmlformats-officedocument.spreadsheetml.worksheet+xml">
        <DigestMethod Algorithm="http://www.w3.org/2001/04/xmlenc#sha256"/>
        <DigestValue>sIFnMtTmlyKd/T5MPGGlXfFQ9uZpa4PGvrsO0JuYgDE=</DigestValue>
      </Reference>
      <Reference URI="/xl/worksheets/sheet11.xml?ContentType=application/vnd.openxmlformats-officedocument.spreadsheetml.worksheet+xml">
        <DigestMethod Algorithm="http://www.w3.org/2001/04/xmlenc#sha256"/>
        <DigestValue>JDhGoZ0GJgWBQjRQ7LuUEg5kMN1ePSr1LLMZoIn3+ik=</DigestValue>
      </Reference>
      <Reference URI="/xl/worksheets/sheet12.xml?ContentType=application/vnd.openxmlformats-officedocument.spreadsheetml.worksheet+xml">
        <DigestMethod Algorithm="http://www.w3.org/2001/04/xmlenc#sha256"/>
        <DigestValue>ear+fSVbs7ebLBTRkGAf0npIj5PAjIWlLjAGqp4Hh/8=</DigestValue>
      </Reference>
      <Reference URI="/xl/worksheets/sheet13.xml?ContentType=application/vnd.openxmlformats-officedocument.spreadsheetml.worksheet+xml">
        <DigestMethod Algorithm="http://www.w3.org/2001/04/xmlenc#sha256"/>
        <DigestValue>U9/6h4EGaOYPV1NOM1TRRmnAelOcQVLfAY2X8HThYus=</DigestValue>
      </Reference>
      <Reference URI="/xl/worksheets/sheet2.xml?ContentType=application/vnd.openxmlformats-officedocument.spreadsheetml.worksheet+xml">
        <DigestMethod Algorithm="http://www.w3.org/2001/04/xmlenc#sha256"/>
        <DigestValue>U2/BNUIiAPQDS505qbAMVjkBdm5g0d76xp/+QsohWtU=</DigestValue>
      </Reference>
      <Reference URI="/xl/worksheets/sheet3.xml?ContentType=application/vnd.openxmlformats-officedocument.spreadsheetml.worksheet+xml">
        <DigestMethod Algorithm="http://www.w3.org/2001/04/xmlenc#sha256"/>
        <DigestValue>81rmcxPwv2mBbEVxJcTnPamZ+yPuW2v+hzGdXKDFQ3I=</DigestValue>
      </Reference>
      <Reference URI="/xl/worksheets/sheet4.xml?ContentType=application/vnd.openxmlformats-officedocument.spreadsheetml.worksheet+xml">
        <DigestMethod Algorithm="http://www.w3.org/2001/04/xmlenc#sha256"/>
        <DigestValue>BD2jAjjOIR0nNCAnb9dS3v18HseMD6hag9gCPp0y81Y=</DigestValue>
      </Reference>
      <Reference URI="/xl/worksheets/sheet5.xml?ContentType=application/vnd.openxmlformats-officedocument.spreadsheetml.worksheet+xml">
        <DigestMethod Algorithm="http://www.w3.org/2001/04/xmlenc#sha256"/>
        <DigestValue>3cSmhKq1/kHCjeNW3eG6gZ/rfChUCDQhEfx1ofwoy6s=</DigestValue>
      </Reference>
      <Reference URI="/xl/worksheets/sheet6.xml?ContentType=application/vnd.openxmlformats-officedocument.spreadsheetml.worksheet+xml">
        <DigestMethod Algorithm="http://www.w3.org/2001/04/xmlenc#sha256"/>
        <DigestValue>/xvFKOkjmtxnRUxp2kUXeYfaapFCWubCIhwVfSFQ3Pc=</DigestValue>
      </Reference>
      <Reference URI="/xl/worksheets/sheet7.xml?ContentType=application/vnd.openxmlformats-officedocument.spreadsheetml.worksheet+xml">
        <DigestMethod Algorithm="http://www.w3.org/2001/04/xmlenc#sha256"/>
        <DigestValue>bLXYYO9q2okOXoYCusNZUo+wSAgwIiZHDEBNvxH5oow=</DigestValue>
      </Reference>
      <Reference URI="/xl/worksheets/sheet8.xml?ContentType=application/vnd.openxmlformats-officedocument.spreadsheetml.worksheet+xml">
        <DigestMethod Algorithm="http://www.w3.org/2001/04/xmlenc#sha256"/>
        <DigestValue>4mYx9nAbKzeNB2mc/svnXyI3zS4lQ5Lio6EDNEYxFd8=</DigestValue>
      </Reference>
      <Reference URI="/xl/worksheets/sheet9.xml?ContentType=application/vnd.openxmlformats-officedocument.spreadsheetml.worksheet+xml">
        <DigestMethod Algorithm="http://www.w3.org/2001/04/xmlenc#sha256"/>
        <DigestValue>K6KpmwCdDtbJn+f6IcgIlfcSkZ4CiaHwkczECv5iOcQ=</DigestValue>
      </Reference>
    </Manifest>
    <SignatureProperties>
      <SignatureProperty Id="idSignatureTime" Target="#idPackageSignature">
        <mdssi:SignatureTime xmlns:mdssi="http://schemas.openxmlformats.org/package/2006/digital-signature">
          <mdssi:Format>YYYY-MM-DDThh:mm:ssTZD</mdssi:Format>
          <mdssi:Value>2026-01-09T09:03:11Z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2026-01-09T09:03:11Z</xd:SigningTime>
          <xd:SigningCertificate>
            <xd:Cert>
              <xd:CertDigest>
                <DigestMethod Algorithm="http://www.w3.org/2001/04/xmlenc#sha256"/>
                <DigestValue>P7iOhpnPyAMfi8gqM8CqYqcFVb1Us4QWrzjktdl4gxQ=</DigestValue>
              </xd:CertDigest>
              <xd:IssuerSerial>
                <X509IssuerName>C=VN, O=VIETNAM POSTS AND TELECOMMUNICATIONS GROUP, CN=VNPT-CA SHA2</X509IssuerName>
                <X509SerialNumber>111660364320967777219981797028267165612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kt124</dc:creator>
  <cp:lastModifiedBy>Trinh Thi Thao Mien</cp:lastModifiedBy>
  <dcterms:created xsi:type="dcterms:W3CDTF">2022-03-04T08:07:02Z</dcterms:created>
  <dcterms:modified xsi:type="dcterms:W3CDTF">2026-01-08T04:27:19Z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45c19771-a210-48a1-a490-7212c7808513_Enabled">
    <vt:lpwstr>true</vt:lpwstr>
  </property>
  <property fmtid="{D5CDD505-2E9C-101B-9397-08002B2CF9AE}" pid="5" name="MSIP_Label_45c19771-a210-48a1-a490-7212c7808513_SetDate">
    <vt:lpwstr>2022-04-07T11:26:27Z</vt:lpwstr>
  </property>
  <property fmtid="{D5CDD505-2E9C-101B-9397-08002B2CF9AE}" pid="6" name="MSIP_Label_45c19771-a210-48a1-a490-7212c7808513_Method">
    <vt:lpwstr>Standard</vt:lpwstr>
  </property>
  <property fmtid="{D5CDD505-2E9C-101B-9397-08002B2CF9AE}" pid="7" name="MSIP_Label_45c19771-a210-48a1-a490-7212c7808513_Name">
    <vt:lpwstr>Public</vt:lpwstr>
  </property>
  <property fmtid="{D5CDD505-2E9C-101B-9397-08002B2CF9AE}" pid="8" name="MSIP_Label_45c19771-a210-48a1-a490-7212c7808513_SiteId">
    <vt:lpwstr>205877dd-7b52-42a0-8696-07cbd63de0f4</vt:lpwstr>
  </property>
  <property fmtid="{D5CDD505-2E9C-101B-9397-08002B2CF9AE}" pid="9" name="MSIP_Label_45c19771-a210-48a1-a490-7212c7808513_ActionId">
    <vt:lpwstr>bbb6f398-33de-4c6c-b8e5-4730f697ddc1</vt:lpwstr>
  </property>
  <property fmtid="{D5CDD505-2E9C-101B-9397-08002B2CF9AE}" pid="10" name="MSIP_Label_45c19771-a210-48a1-a490-7212c7808513_ContentBits">
    <vt:lpwstr>0</vt:lpwstr>
  </property>
</Properties>
</file>