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3.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xl/calcChain.xml" ContentType="application/vnd.openxmlformats-officedocument.spreadsheetml.calcChain+xml"/>
  <Override PartName="/xl/comments6.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2.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11.xml" ContentType="application/vnd.openxmlformats-officedocument.spreadsheetml.comments+xml"/>
  <Override PartName="/xl/comments10.xml" ContentType="application/vnd.openxmlformats-officedocument.spreadsheetml.comments+xml"/>
  <Override PartName="/xl/comments1.xml" ContentType="application/vnd.openxmlformats-officedocument.spreadsheetml.comments+xml"/>
  <Override PartName="/xl/comments9.xml" ContentType="application/vnd.openxmlformats-officedocument.spreadsheetml.comment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NDCF - QUY DAU TU TRAI PHIEU LINH HOAT VND - 20829030 - BIDB586666\4. BAO CAO DINH KY\3. BAO CAO THANG\2025\THÁNG 09\"/>
    </mc:Choice>
  </mc:AlternateContent>
  <bookViews>
    <workbookView xWindow="0" yWindow="0" windowWidth="19440" windowHeight="12180" activeTab="5"/>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BDS" sheetId="7" r:id="rId7"/>
    <sheet name="HanMucTuDoanh_DTGTNN" sheetId="8" r:id="rId8"/>
    <sheet name="BCTaiSan_DTGTNN" sheetId="9" r:id="rId9"/>
    <sheet name="KetQuaHoatDong_DTGTNN" sheetId="10" r:id="rId10"/>
    <sheet name="DanhMucTaiSan_DTGTNN" sheetId="11" r:id="rId11"/>
    <sheet name="PhanHoiNHGS_06276" sheetId="12" r:id="rId12"/>
    <sheet name="SheetHidden" sheetId="13" state="hidden" r:id="rId13"/>
  </sheets>
  <calcPr calcId="162913"/>
</workbook>
</file>

<file path=xl/calcChain.xml><?xml version="1.0" encoding="utf-8"?>
<calcChain xmlns="http://schemas.openxmlformats.org/spreadsheetml/2006/main">
  <c r="A313" i="13" l="1"/>
  <c r="A361" i="13"/>
  <c r="A1" i="13"/>
  <c r="A2" i="13"/>
  <c r="A3" i="13"/>
  <c r="A4" i="13"/>
  <c r="A5" i="13"/>
  <c r="A6"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111" i="13"/>
  <c r="A112" i="13"/>
  <c r="A113" i="13"/>
  <c r="A114" i="13"/>
  <c r="A115" i="13"/>
  <c r="A116" i="13"/>
  <c r="A117" i="13"/>
  <c r="A118" i="13"/>
  <c r="A119" i="13"/>
  <c r="A120" i="13"/>
  <c r="A121" i="13"/>
  <c r="A122" i="13"/>
  <c r="A123" i="13"/>
  <c r="A124" i="13"/>
  <c r="A125" i="13"/>
  <c r="A126" i="13"/>
  <c r="A127" i="13"/>
  <c r="A128" i="13"/>
  <c r="A129" i="13"/>
  <c r="A130" i="13"/>
  <c r="A131" i="13"/>
  <c r="A132" i="13"/>
  <c r="A133" i="13"/>
  <c r="A134" i="13"/>
  <c r="A135" i="13"/>
  <c r="A136" i="13"/>
  <c r="A137" i="13"/>
  <c r="A138" i="13"/>
  <c r="A139" i="13"/>
  <c r="A140" i="13"/>
  <c r="A141" i="13"/>
  <c r="A142" i="13"/>
  <c r="A143" i="13"/>
  <c r="A144" i="13"/>
  <c r="A145" i="13"/>
  <c r="A146" i="13"/>
  <c r="A147" i="13"/>
  <c r="A148" i="13"/>
  <c r="A149" i="13"/>
  <c r="A150" i="13"/>
  <c r="A151" i="13"/>
  <c r="A152" i="13"/>
  <c r="A153" i="13"/>
  <c r="A154" i="13"/>
  <c r="A155" i="13"/>
  <c r="A156" i="13"/>
  <c r="A157" i="13"/>
  <c r="A158" i="13"/>
  <c r="A159" i="13"/>
  <c r="A160" i="13"/>
  <c r="A161" i="13"/>
  <c r="A162" i="13"/>
  <c r="A163" i="13"/>
  <c r="A164" i="13"/>
  <c r="A165" i="13"/>
  <c r="A166" i="13"/>
  <c r="A167" i="13"/>
  <c r="A168" i="13"/>
  <c r="A169" i="13"/>
  <c r="A170" i="13"/>
  <c r="A171" i="13"/>
  <c r="A172" i="13"/>
  <c r="A173" i="13"/>
  <c r="A174" i="13"/>
  <c r="A175" i="13"/>
  <c r="A176" i="13"/>
  <c r="A177" i="13"/>
  <c r="A178" i="13"/>
  <c r="A179" i="13"/>
  <c r="A180" i="13"/>
  <c r="A181" i="13"/>
  <c r="A182" i="13"/>
  <c r="A183" i="13"/>
  <c r="A184" i="13"/>
  <c r="A185" i="13"/>
  <c r="A186" i="13"/>
  <c r="A187" i="13"/>
  <c r="A188" i="13"/>
  <c r="A189" i="13"/>
  <c r="A190" i="13"/>
  <c r="A191" i="13"/>
  <c r="A192" i="13"/>
  <c r="A193" i="13"/>
  <c r="A194" i="13"/>
  <c r="A195" i="13"/>
  <c r="A196" i="13"/>
  <c r="A197" i="13"/>
  <c r="A198" i="13"/>
  <c r="A199" i="13"/>
  <c r="A200" i="13"/>
  <c r="A201" i="13"/>
  <c r="A202" i="13"/>
  <c r="A203" i="13"/>
  <c r="A204" i="13"/>
  <c r="A205" i="13"/>
  <c r="A206" i="13"/>
  <c r="A207" i="13"/>
  <c r="A208" i="13"/>
  <c r="A209" i="13"/>
  <c r="A210" i="13"/>
  <c r="A211" i="13"/>
  <c r="A212" i="13"/>
  <c r="A213" i="13"/>
  <c r="A214" i="13"/>
  <c r="A215" i="13"/>
  <c r="A216" i="13"/>
  <c r="A217" i="13"/>
  <c r="A218" i="13"/>
  <c r="A219" i="13"/>
  <c r="A220" i="13"/>
  <c r="A221" i="13"/>
  <c r="A222" i="13"/>
  <c r="A223" i="13"/>
  <c r="A224" i="13"/>
  <c r="A225" i="13"/>
  <c r="A226" i="13"/>
  <c r="A227" i="13"/>
  <c r="A228" i="13"/>
  <c r="A229" i="13"/>
  <c r="A230" i="13"/>
  <c r="A231" i="13"/>
  <c r="A232" i="13"/>
  <c r="A233" i="13"/>
  <c r="A234" i="13"/>
  <c r="A235" i="13"/>
  <c r="A236" i="13"/>
  <c r="A237" i="13"/>
  <c r="A238" i="13"/>
  <c r="A239" i="13"/>
  <c r="A240" i="13"/>
  <c r="A241" i="13"/>
  <c r="A242" i="13"/>
  <c r="A243" i="13"/>
  <c r="A244" i="13"/>
  <c r="A245" i="13"/>
  <c r="A246" i="13"/>
  <c r="A247" i="13"/>
  <c r="A248" i="13"/>
  <c r="A249" i="13"/>
  <c r="A250" i="13"/>
  <c r="A251" i="13"/>
  <c r="A252" i="13"/>
  <c r="A253" i="13"/>
  <c r="A254" i="13"/>
  <c r="A255" i="13"/>
  <c r="A256" i="13"/>
  <c r="A257" i="13"/>
  <c r="A258" i="13"/>
  <c r="A259" i="13"/>
  <c r="A260" i="13"/>
  <c r="A261" i="13"/>
  <c r="A262" i="13"/>
  <c r="A263" i="13"/>
  <c r="A264" i="13"/>
  <c r="A265" i="13"/>
  <c r="A266" i="13"/>
  <c r="A267" i="13"/>
  <c r="A268" i="13"/>
  <c r="A269" i="13"/>
  <c r="A270" i="13"/>
  <c r="A271" i="13"/>
  <c r="A272" i="13"/>
  <c r="A273" i="13"/>
  <c r="A274" i="13"/>
  <c r="A275" i="13"/>
  <c r="A276" i="13"/>
  <c r="A277" i="13"/>
  <c r="A278" i="13"/>
  <c r="A279" i="13"/>
  <c r="A280" i="13"/>
  <c r="A281" i="13"/>
  <c r="A282" i="13"/>
  <c r="A283" i="13"/>
  <c r="A284" i="13"/>
  <c r="A285" i="13"/>
  <c r="A286" i="13"/>
  <c r="A287" i="13"/>
  <c r="A288" i="13"/>
  <c r="A289" i="13"/>
  <c r="A290" i="13"/>
  <c r="A291" i="13"/>
  <c r="A292" i="13"/>
  <c r="A293" i="13"/>
  <c r="A294" i="13"/>
  <c r="A295" i="13"/>
  <c r="A296" i="13"/>
  <c r="A297" i="13"/>
  <c r="A298" i="13"/>
  <c r="A299" i="13"/>
  <c r="A300" i="13"/>
  <c r="A301" i="13"/>
  <c r="A302" i="13"/>
  <c r="A303" i="13"/>
  <c r="A304" i="13"/>
  <c r="A305" i="13"/>
  <c r="A306" i="13"/>
  <c r="A307" i="13"/>
  <c r="A308" i="13"/>
  <c r="A309" i="13"/>
  <c r="A310" i="13"/>
  <c r="A311" i="13"/>
  <c r="A312" i="13"/>
  <c r="A314" i="13"/>
  <c r="A315" i="13"/>
  <c r="A316" i="13"/>
  <c r="A318" i="13"/>
  <c r="A319" i="13"/>
  <c r="A320" i="13"/>
  <c r="A321" i="13"/>
  <c r="A322" i="13"/>
  <c r="A323" i="13"/>
  <c r="A325" i="13"/>
  <c r="A326" i="13"/>
  <c r="A327" i="13"/>
  <c r="A329" i="13"/>
  <c r="A330" i="13"/>
  <c r="A331" i="13"/>
  <c r="A333" i="13"/>
  <c r="A334" i="13"/>
  <c r="A335" i="13"/>
  <c r="A336" i="13"/>
  <c r="A337" i="13"/>
  <c r="A338" i="13"/>
  <c r="A340" i="13"/>
  <c r="A341" i="13"/>
  <c r="A342" i="13"/>
  <c r="A343" i="13"/>
  <c r="A344" i="13"/>
  <c r="A345" i="13"/>
  <c r="A346" i="13"/>
  <c r="A348" i="13"/>
  <c r="A349" i="13"/>
  <c r="A350" i="13"/>
  <c r="A351" i="13"/>
  <c r="A352" i="13"/>
  <c r="A353" i="13"/>
  <c r="A354" i="13"/>
  <c r="A355" i="13"/>
  <c r="A356" i="13"/>
  <c r="A357" i="13"/>
  <c r="A358" i="13"/>
  <c r="A359" i="13"/>
  <c r="A360" i="13"/>
  <c r="A362" i="13"/>
  <c r="A363" i="13"/>
  <c r="A364" i="13"/>
  <c r="A365" i="13"/>
  <c r="A366" i="13"/>
  <c r="A367" i="13"/>
  <c r="A370" i="13"/>
  <c r="A371" i="13"/>
  <c r="A372" i="13"/>
  <c r="A373" i="13"/>
  <c r="A374" i="13"/>
  <c r="A375" i="13"/>
  <c r="A376" i="13"/>
  <c r="A377" i="13"/>
  <c r="A378" i="13"/>
  <c r="A379" i="13"/>
  <c r="A380" i="13"/>
  <c r="A381" i="13"/>
  <c r="A382" i="13"/>
  <c r="A383" i="13"/>
  <c r="A384" i="13"/>
  <c r="A385" i="13"/>
  <c r="A386" i="13"/>
  <c r="A387" i="13"/>
  <c r="A388" i="13"/>
  <c r="A389" i="13"/>
  <c r="A390" i="13"/>
  <c r="A391" i="13"/>
  <c r="A392" i="13"/>
  <c r="A393" i="13"/>
  <c r="A394" i="13"/>
  <c r="A395" i="13"/>
  <c r="A396" i="13"/>
  <c r="A397" i="13"/>
  <c r="A398" i="13"/>
  <c r="A399" i="13"/>
  <c r="A400" i="13"/>
  <c r="A401" i="13"/>
  <c r="A402" i="13"/>
  <c r="A403" i="13"/>
  <c r="A404" i="13"/>
  <c r="A405" i="13"/>
  <c r="A406" i="13"/>
  <c r="A407" i="13"/>
  <c r="A408" i="13"/>
  <c r="A409" i="13"/>
  <c r="A410" i="13"/>
  <c r="A411" i="13"/>
  <c r="A412" i="13"/>
  <c r="A413" i="13"/>
  <c r="A414" i="13"/>
  <c r="A415" i="13"/>
  <c r="A416" i="13"/>
  <c r="A417" i="13"/>
  <c r="A418" i="13"/>
  <c r="A419" i="13"/>
  <c r="A420" i="13"/>
  <c r="A421" i="13"/>
  <c r="A422" i="13"/>
  <c r="A423" i="13"/>
  <c r="A424" i="13"/>
  <c r="A425" i="13"/>
  <c r="A426" i="13"/>
  <c r="A427" i="13"/>
  <c r="A428" i="13"/>
  <c r="A429" i="13"/>
  <c r="A430" i="13"/>
  <c r="A431" i="13"/>
  <c r="A432" i="13"/>
  <c r="A433" i="13"/>
  <c r="A434" i="13"/>
  <c r="A435" i="13"/>
  <c r="A436" i="13"/>
  <c r="A437" i="13"/>
  <c r="A438" i="13"/>
  <c r="A439" i="13"/>
  <c r="A440" i="13"/>
  <c r="A441" i="13"/>
  <c r="A442" i="13"/>
  <c r="A443" i="13"/>
  <c r="A444" i="13"/>
  <c r="A445" i="13"/>
  <c r="A446" i="13"/>
  <c r="A447" i="13"/>
  <c r="A448" i="13"/>
  <c r="A449" i="13"/>
  <c r="A450" i="13"/>
  <c r="A451" i="13"/>
  <c r="A452" i="13"/>
  <c r="A453" i="13"/>
  <c r="A454" i="13"/>
  <c r="A455" i="13"/>
  <c r="A456" i="13"/>
  <c r="A457" i="13"/>
  <c r="A458" i="13"/>
  <c r="A459" i="13"/>
  <c r="A460" i="13"/>
  <c r="A461" i="13"/>
  <c r="A462" i="13"/>
  <c r="A463" i="13"/>
  <c r="A464" i="13"/>
  <c r="A465" i="13"/>
  <c r="A466" i="13"/>
  <c r="A467" i="13"/>
  <c r="A468" i="13"/>
  <c r="A469" i="13"/>
  <c r="A470" i="13"/>
  <c r="A471" i="13"/>
  <c r="A472" i="13"/>
  <c r="A473" i="13"/>
  <c r="A474" i="13"/>
  <c r="A475" i="13"/>
  <c r="A476" i="13"/>
  <c r="A477" i="13"/>
  <c r="A478" i="13"/>
  <c r="A479" i="13"/>
  <c r="A480" i="13"/>
  <c r="A481" i="13"/>
  <c r="A482" i="13"/>
  <c r="A483" i="13"/>
  <c r="A484" i="13"/>
  <c r="A485" i="13"/>
  <c r="A486" i="13"/>
  <c r="A487" i="13"/>
  <c r="A488" i="13"/>
  <c r="A489" i="13"/>
  <c r="A490" i="13"/>
  <c r="A491" i="13"/>
  <c r="A492" i="13"/>
  <c r="A493" i="13"/>
  <c r="A494" i="13"/>
  <c r="A495" i="13"/>
  <c r="A496" i="13"/>
  <c r="A497" i="13"/>
  <c r="A498" i="13"/>
  <c r="A499" i="13"/>
  <c r="A500" i="13"/>
  <c r="A501" i="13"/>
  <c r="A502" i="13"/>
  <c r="A503" i="13"/>
  <c r="A504" i="13"/>
  <c r="A505" i="13"/>
  <c r="A506" i="13"/>
  <c r="A507" i="13"/>
  <c r="A508" i="13"/>
  <c r="A509" i="13"/>
  <c r="A510" i="13"/>
  <c r="A511" i="13"/>
  <c r="A512" i="13"/>
  <c r="A513" i="13"/>
  <c r="A514" i="13"/>
  <c r="A515" i="13"/>
  <c r="A516" i="13"/>
  <c r="A517" i="13"/>
  <c r="A518" i="13"/>
  <c r="A519" i="13"/>
  <c r="A520" i="13"/>
  <c r="A521" i="13"/>
  <c r="A522" i="13"/>
  <c r="A523" i="13"/>
  <c r="A524" i="13"/>
  <c r="A525" i="13"/>
  <c r="A526" i="13"/>
  <c r="A527" i="13"/>
  <c r="A528" i="13"/>
  <c r="A529" i="13"/>
  <c r="A530" i="13"/>
  <c r="A531" i="13"/>
  <c r="A532" i="13"/>
  <c r="A533" i="13"/>
  <c r="A534" i="13"/>
  <c r="A535" i="13"/>
  <c r="A536" i="13"/>
  <c r="A537" i="13"/>
  <c r="A538" i="13"/>
  <c r="A539" i="13"/>
  <c r="A540" i="13"/>
  <c r="A541" i="13"/>
  <c r="A542" i="13"/>
  <c r="A543" i="13"/>
  <c r="A544" i="13"/>
  <c r="A545" i="13"/>
  <c r="A546" i="13"/>
  <c r="A547" i="13"/>
  <c r="A548" i="13"/>
  <c r="A549" i="13"/>
  <c r="A550" i="13"/>
  <c r="A551" i="13"/>
  <c r="A552" i="13"/>
  <c r="A553" i="13"/>
  <c r="A554" i="13"/>
  <c r="A555" i="13"/>
  <c r="A556" i="13"/>
  <c r="A557" i="13"/>
  <c r="A558" i="13"/>
  <c r="A559" i="13"/>
  <c r="A560" i="13"/>
  <c r="A561" i="13"/>
  <c r="A562" i="13"/>
  <c r="A563" i="13"/>
  <c r="A564" i="13"/>
  <c r="A565" i="13"/>
  <c r="A566" i="13"/>
  <c r="A567" i="13"/>
  <c r="A568" i="13"/>
  <c r="A569" i="13"/>
  <c r="A570" i="13"/>
  <c r="A571" i="13"/>
  <c r="A572" i="13"/>
  <c r="A573" i="13"/>
  <c r="A574" i="13"/>
  <c r="A575" i="13"/>
  <c r="A576" i="13"/>
  <c r="A577" i="13"/>
  <c r="A578" i="13"/>
  <c r="A579" i="13"/>
  <c r="A580" i="13"/>
  <c r="A581" i="13"/>
  <c r="A582" i="13"/>
  <c r="A583" i="13"/>
  <c r="A584" i="13"/>
  <c r="A585" i="13"/>
  <c r="A586" i="13"/>
  <c r="A587" i="13"/>
  <c r="A588" i="13"/>
  <c r="A589" i="13"/>
  <c r="A590" i="13"/>
  <c r="A591" i="13"/>
  <c r="A592" i="13"/>
  <c r="A593" i="13"/>
  <c r="A594" i="13"/>
  <c r="A595" i="13"/>
  <c r="A596" i="13"/>
  <c r="A597" i="13"/>
  <c r="A598" i="13"/>
  <c r="A599" i="13"/>
  <c r="A600" i="13"/>
  <c r="A601" i="13"/>
  <c r="A602" i="13"/>
  <c r="A603" i="13"/>
  <c r="A604" i="13"/>
  <c r="A605" i="13"/>
  <c r="A606" i="13"/>
  <c r="A607" i="13"/>
  <c r="A608" i="13"/>
  <c r="A609" i="13"/>
  <c r="A610" i="13"/>
  <c r="A611" i="13"/>
  <c r="A612" i="13"/>
  <c r="A613" i="13"/>
  <c r="A614" i="13"/>
  <c r="A615" i="13"/>
  <c r="A616" i="13"/>
  <c r="A617" i="13"/>
  <c r="A618" i="13"/>
  <c r="A619" i="13"/>
  <c r="A620" i="13"/>
  <c r="A621" i="13"/>
  <c r="A622" i="13"/>
  <c r="A623" i="13"/>
  <c r="A624" i="13"/>
  <c r="A625" i="13"/>
  <c r="A626" i="13"/>
  <c r="A627" i="13"/>
  <c r="A628" i="13"/>
  <c r="A629" i="13"/>
  <c r="A630" i="13"/>
  <c r="A631" i="13"/>
  <c r="A632" i="13"/>
  <c r="A633" i="13"/>
  <c r="A634" i="13"/>
  <c r="A635" i="13"/>
  <c r="A636" i="13"/>
  <c r="A637" i="13"/>
  <c r="A638" i="13"/>
  <c r="A639" i="13"/>
  <c r="A640" i="13"/>
  <c r="A641" i="13"/>
  <c r="A642" i="13"/>
  <c r="A643" i="13"/>
  <c r="A644" i="13"/>
  <c r="A645" i="13"/>
  <c r="A646" i="13"/>
  <c r="A647" i="13"/>
  <c r="A648" i="13"/>
  <c r="A649" i="13"/>
  <c r="A650" i="13"/>
  <c r="A651" i="13"/>
  <c r="A652" i="13"/>
  <c r="A653" i="13"/>
  <c r="A654" i="13"/>
  <c r="A655" i="13"/>
  <c r="A656" i="13"/>
  <c r="A657" i="13"/>
  <c r="A658" i="13"/>
  <c r="A659" i="13"/>
  <c r="A660" i="13"/>
  <c r="A661" i="13"/>
  <c r="A662" i="13"/>
  <c r="A663" i="13"/>
  <c r="A664" i="13"/>
  <c r="A665" i="13"/>
  <c r="A666" i="13"/>
  <c r="A667" i="13"/>
  <c r="A668" i="13"/>
  <c r="A669" i="13"/>
  <c r="A670" i="13"/>
  <c r="A671" i="13"/>
  <c r="A672" i="13"/>
  <c r="A673" i="13"/>
  <c r="A674" i="13"/>
  <c r="A675" i="13"/>
  <c r="A676" i="13"/>
  <c r="A677" i="13"/>
  <c r="A678" i="13"/>
  <c r="A679" i="13"/>
  <c r="A680" i="13"/>
  <c r="A681" i="13"/>
  <c r="A682" i="13"/>
  <c r="A683" i="13"/>
  <c r="A684" i="13"/>
  <c r="A685" i="13"/>
  <c r="A686" i="13"/>
  <c r="A687" i="13"/>
  <c r="A688" i="13"/>
  <c r="A689" i="13"/>
  <c r="A690" i="13"/>
  <c r="A691" i="13"/>
  <c r="A692" i="13"/>
  <c r="A693" i="13"/>
  <c r="A694" i="13"/>
  <c r="A695" i="13"/>
  <c r="A696" i="13"/>
  <c r="A697" i="13"/>
  <c r="A698" i="13"/>
  <c r="A699" i="13"/>
  <c r="A700" i="13"/>
  <c r="A701" i="13"/>
  <c r="A702" i="13"/>
  <c r="A703" i="13"/>
  <c r="A704" i="13"/>
  <c r="A705" i="13"/>
  <c r="A706" i="13"/>
  <c r="A707" i="13"/>
  <c r="A708" i="13"/>
  <c r="A709" i="13"/>
  <c r="A710" i="13"/>
  <c r="A711" i="13"/>
  <c r="A712" i="13"/>
  <c r="A713" i="13"/>
  <c r="A714" i="13"/>
  <c r="A715" i="13"/>
  <c r="A716" i="13"/>
  <c r="A717" i="13"/>
  <c r="A718" i="13"/>
  <c r="A719" i="13"/>
  <c r="A720" i="13"/>
  <c r="A721" i="13"/>
  <c r="A722" i="13"/>
  <c r="A723" i="13"/>
  <c r="A724" i="13"/>
  <c r="A725" i="13"/>
  <c r="A726" i="13"/>
  <c r="A727" i="13"/>
  <c r="A728" i="13"/>
  <c r="A729" i="13"/>
  <c r="A730" i="13"/>
  <c r="A731" i="13"/>
  <c r="A732" i="13"/>
  <c r="A733" i="13"/>
  <c r="A734" i="13"/>
  <c r="A735" i="13"/>
  <c r="A736" i="13"/>
  <c r="A737" i="13"/>
  <c r="A738" i="13"/>
  <c r="A739" i="13"/>
  <c r="A740" i="13"/>
  <c r="A741" i="13"/>
  <c r="A742" i="13"/>
  <c r="A743" i="13"/>
  <c r="A744" i="13"/>
  <c r="A745" i="13"/>
  <c r="A746" i="13"/>
  <c r="A747" i="13"/>
  <c r="A748" i="13"/>
  <c r="A749" i="13"/>
  <c r="A750" i="13"/>
  <c r="A751" i="13"/>
  <c r="A752" i="13"/>
  <c r="A753" i="13"/>
  <c r="A754" i="13"/>
  <c r="A755" i="13"/>
  <c r="A756" i="13"/>
  <c r="A757" i="13"/>
  <c r="A758" i="13"/>
  <c r="A759" i="13"/>
  <c r="A760" i="13"/>
  <c r="A761" i="13"/>
  <c r="A762" i="13"/>
  <c r="A763" i="13"/>
  <c r="A764" i="13"/>
  <c r="A765" i="13"/>
  <c r="A766" i="13"/>
  <c r="A767" i="13"/>
  <c r="A768" i="13"/>
  <c r="A769" i="13"/>
  <c r="A770" i="13"/>
  <c r="A771" i="13"/>
  <c r="A772" i="13"/>
  <c r="A773" i="13"/>
  <c r="A774" i="13"/>
  <c r="A775" i="13"/>
  <c r="A776" i="13"/>
  <c r="A777" i="13"/>
  <c r="A778" i="13"/>
  <c r="A779" i="13"/>
  <c r="A780" i="13"/>
  <c r="A781" i="13"/>
  <c r="A782" i="13"/>
  <c r="A783" i="13"/>
  <c r="A784" i="13"/>
  <c r="A785" i="13"/>
  <c r="A786" i="13"/>
  <c r="A787" i="13"/>
  <c r="A788" i="13"/>
  <c r="A789" i="13"/>
  <c r="A790" i="13"/>
  <c r="A791" i="13"/>
  <c r="A792" i="13"/>
  <c r="A793" i="13"/>
  <c r="A794" i="13"/>
  <c r="A795" i="13"/>
  <c r="A796" i="13"/>
  <c r="A797" i="13"/>
  <c r="A798" i="13"/>
  <c r="A799" i="13"/>
  <c r="A800" i="13"/>
  <c r="A801" i="13"/>
  <c r="A802" i="13"/>
  <c r="A803" i="13"/>
  <c r="A804" i="13"/>
  <c r="A805" i="13"/>
  <c r="A806" i="13"/>
  <c r="A807" i="13"/>
  <c r="A808" i="13"/>
  <c r="A809" i="13"/>
  <c r="A810" i="13"/>
  <c r="A811" i="13"/>
  <c r="A812" i="13"/>
  <c r="A813" i="13"/>
  <c r="A814" i="13"/>
  <c r="A815" i="13"/>
  <c r="A816" i="13"/>
  <c r="A817" i="13"/>
  <c r="A818" i="13"/>
  <c r="A819" i="13"/>
  <c r="A820" i="13"/>
  <c r="A821" i="13"/>
  <c r="A822" i="13"/>
  <c r="A823" i="13"/>
  <c r="A824" i="13"/>
  <c r="A825" i="13"/>
  <c r="A826" i="13"/>
  <c r="A827" i="13"/>
  <c r="A828" i="13"/>
  <c r="A829" i="13"/>
  <c r="A830" i="13"/>
  <c r="A831" i="13"/>
  <c r="A832" i="13"/>
  <c r="A833" i="13"/>
  <c r="A834" i="13"/>
  <c r="A835" i="13"/>
  <c r="A836" i="13"/>
  <c r="A837" i="13"/>
  <c r="A838" i="13"/>
  <c r="A839" i="13"/>
  <c r="A840" i="13"/>
  <c r="A841" i="13"/>
  <c r="A842" i="13"/>
  <c r="A843" i="13"/>
  <c r="A844" i="13"/>
  <c r="A845" i="13"/>
  <c r="A846" i="13"/>
  <c r="A847" i="13"/>
  <c r="A848" i="13"/>
  <c r="A849" i="13"/>
  <c r="A850" i="13"/>
  <c r="A851" i="13"/>
  <c r="A852" i="13"/>
  <c r="A853" i="13"/>
  <c r="A854" i="13"/>
  <c r="A855" i="13"/>
  <c r="A856" i="13"/>
  <c r="A857" i="13"/>
  <c r="A858" i="13"/>
  <c r="A859" i="13"/>
  <c r="A860" i="13"/>
  <c r="A861" i="13"/>
  <c r="A862" i="13"/>
  <c r="A863" i="13"/>
  <c r="A864" i="13"/>
  <c r="A865" i="13"/>
  <c r="A866" i="13"/>
  <c r="A867" i="13"/>
  <c r="A868" i="13"/>
  <c r="A869" i="13"/>
  <c r="A870" i="13"/>
  <c r="A871" i="13"/>
  <c r="A872" i="13"/>
  <c r="A873" i="13"/>
  <c r="A874" i="13"/>
  <c r="A369" i="13"/>
  <c r="A332" i="13"/>
  <c r="A324" i="13"/>
  <c r="A317" i="13"/>
  <c r="A328" i="13"/>
  <c r="A339" i="13"/>
  <c r="A347" i="13"/>
  <c r="A368" i="13"/>
</calcChain>
</file>

<file path=xl/comments1.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A6" authorId="0" shapeId="0">
      <text>
        <r>
          <rPr>
            <sz val="10"/>
            <rFont val="Arial"/>
            <family val="2"/>
          </rPr>
          <t>Ô chỉ tiêu có định dạng ký tự
Dữ liệu động đầu vào hợp lệ khi chỉ được thêm dòng trên ô này.</t>
        </r>
      </text>
    </comment>
    <comment ref="B6"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
Dữ liệu động đầu vào hợp lệ khi chỉ được thêm dòng trên ô này.</t>
        </r>
      </text>
    </comment>
    <comment ref="D6" authorId="0" shapeId="0">
      <text>
        <r>
          <rPr>
            <sz val="10"/>
            <rFont val="Arial"/>
            <family val="2"/>
          </rPr>
          <t>Ô chỉ tiêu có định dạng số. Đơn vị tính x 1 (hoặc %)
Dữ liệu động đầu vào hợp lệ khi chỉ được thêm dòng trên ô này.</t>
        </r>
      </text>
    </comment>
    <comment ref="E6" authorId="0" shapeId="0">
      <text>
        <r>
          <rPr>
            <sz val="10"/>
            <rFont val="Arial"/>
            <family val="2"/>
          </rPr>
          <t>Ô chỉ tiêu có định dạng số. Đơn vị tính x 1 (hoặc %)
Dữ liệu động đầu vào hợp lệ khi chỉ được thêm dòng trên ô này.</t>
        </r>
      </text>
    </comment>
    <comment ref="F6" authorId="0" shapeId="0">
      <text>
        <r>
          <rPr>
            <sz val="10"/>
            <rFont val="Arial"/>
            <family val="2"/>
          </rPr>
          <t>Ô chỉ tiêu có định dạng số. Đơn vị tính x 1 (hoặc %)
Dữ liệu động đầu vào hợp lệ khi chỉ được thêm dòng trên ô này.</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ký tự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số. Đơn vị tính x 1 (hoặc %)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A18" authorId="0" shapeId="0">
      <text>
        <r>
          <rPr>
            <sz val="10"/>
            <rFont val="Arial"/>
            <family val="2"/>
          </rPr>
          <t>Ô chỉ tiêu có định dạng số. Đơn vị tính x 1 (hoặc %)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số. Đơn vị tính x 1 (hoặc %)
Dữ liệu động đầu vào hợp lệ khi chỉ được thêm dòng trên ô này.</t>
        </r>
      </text>
    </comment>
    <comment ref="D18" authorId="0" shapeId="0">
      <text>
        <r>
          <rPr>
            <sz val="10"/>
            <rFont val="Arial"/>
            <family val="2"/>
          </rPr>
          <t>Ô chỉ tiêu có định dạng số. Đơn vị tính x 1 (hoặc %)
Dữ liệu động đầu vào hợp lệ khi chỉ được thêm dòng trên ô này.</t>
        </r>
      </text>
    </comment>
    <comment ref="E18" authorId="0" shapeId="0">
      <text>
        <r>
          <rPr>
            <sz val="10"/>
            <rFont val="Arial"/>
            <family val="2"/>
          </rPr>
          <t>Ô chỉ tiêu có định dạng số. Đơn vị tính x 1 (hoặc %)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F19" authorId="0" shapeId="0">
      <text>
        <r>
          <rPr>
            <sz val="10"/>
            <rFont val="Arial"/>
            <family val="2"/>
          </rPr>
          <t>Ô chỉ tiêu có định dạng số. Đơn vị tính x 1 (hoặc %)</t>
        </r>
      </text>
    </comment>
    <comment ref="A21" authorId="0" shapeId="0">
      <text>
        <r>
          <rPr>
            <sz val="10"/>
            <rFont val="Arial"/>
            <family val="2"/>
          </rPr>
          <t>Ô chỉ tiêu có định dạng ký tự
Dữ liệu động đầu vào hợp lệ khi chỉ được thêm dòng trên ô này.</t>
        </r>
      </text>
    </comment>
    <comment ref="B21" authorId="0" shapeId="0">
      <text>
        <r>
          <rPr>
            <sz val="10"/>
            <rFont val="Arial"/>
            <family val="2"/>
          </rPr>
          <t>Ô chỉ tiêu có định dạng ký tự
Dữ liệu động đầu vào hợp lệ khi chỉ được thêm dòng trên ô này.</t>
        </r>
      </text>
    </comment>
    <comment ref="C21" authorId="0" shapeId="0">
      <text>
        <r>
          <rPr>
            <sz val="10"/>
            <rFont val="Arial"/>
            <family val="2"/>
          </rPr>
          <t>Ô chỉ tiêu có định dạng ký tự
Dữ liệu động đầu vào hợp lệ khi chỉ được thêm dòng trên ô này.</t>
        </r>
      </text>
    </comment>
    <comment ref="D21" authorId="0" shapeId="0">
      <text>
        <r>
          <rPr>
            <sz val="10"/>
            <rFont val="Arial"/>
            <family val="2"/>
          </rPr>
          <t>Ô chỉ tiêu có định dạng số. Đơn vị tính x 1 (hoặc %)
Dữ liệu động đầu vào hợp lệ khi chỉ được thêm dòng trên ô này.</t>
        </r>
      </text>
    </comment>
    <comment ref="E21" authorId="0" shapeId="0">
      <text>
        <r>
          <rPr>
            <sz val="10"/>
            <rFont val="Arial"/>
            <family val="2"/>
          </rPr>
          <t>Ô chỉ tiêu có định dạng số. Đơn vị tính x 1 (hoặc %)
Dữ liệu động đầu vào hợp lệ khi chỉ được thêm dòng trên ô này.</t>
        </r>
      </text>
    </comment>
    <comment ref="F21" authorId="0" shapeId="0">
      <text>
        <r>
          <rPr>
            <sz val="10"/>
            <rFont val="Arial"/>
            <family val="2"/>
          </rPr>
          <t>Ô chỉ tiêu có định dạng số. Đơn vị tính x 1 (hoặc %)
Dữ liệu động đầu vào hợp lệ khi chỉ được thêm dòng trên ô này.</t>
        </r>
      </text>
    </comment>
    <comment ref="A23" authorId="0" shapeId="0">
      <text>
        <r>
          <rPr>
            <sz val="10"/>
            <rFont val="Arial"/>
            <family val="2"/>
          </rPr>
          <t>Ô chỉ tiêu có định dạng số. Đơn vị tính x 1 (hoặc %)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A26" authorId="0" shapeId="0">
      <text>
        <r>
          <rPr>
            <sz val="10"/>
            <rFont val="Arial"/>
            <family val="2"/>
          </rPr>
          <t>Ô chỉ tiêu có định dạng số. Đơn vị tính x 1 (hoặc %)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số. Đơn vị tính x 1 (hoặc %)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t>
        </r>
      </text>
    </comment>
    <comment ref="E27" authorId="0" shapeId="0">
      <text>
        <r>
          <rPr>
            <sz val="10"/>
            <rFont val="Arial"/>
            <family val="2"/>
          </rPr>
          <t>Ô chỉ tiêu có định dạng số. Đơn vị tính x 1 (hoặc %)</t>
        </r>
      </text>
    </comment>
    <comment ref="F27" authorId="0" shapeId="0">
      <text>
        <r>
          <rPr>
            <sz val="10"/>
            <rFont val="Arial"/>
            <family val="2"/>
          </rPr>
          <t>Ô chỉ tiêu có định dạng số. Đơn vị tính x 1 (hoặc %)</t>
        </r>
      </text>
    </comment>
    <comment ref="A29" authorId="0" shapeId="0">
      <text>
        <r>
          <rPr>
            <sz val="10"/>
            <rFont val="Arial"/>
            <family val="2"/>
          </rPr>
          <t>Ô chỉ tiêu có định dạng số. Đơn vị tính x 1 (hoặc %)
Dữ liệu động đầu vào hợp lệ khi chỉ được thêm dòng trên ô này.</t>
        </r>
      </text>
    </comment>
    <comment ref="B29" authorId="0" shapeId="0">
      <text>
        <r>
          <rPr>
            <sz val="10"/>
            <rFont val="Arial"/>
            <family val="2"/>
          </rPr>
          <t>Ô chỉ tiêu có định dạng ký tự
Dữ liệu động đầu vào hợp lệ khi chỉ được thêm dòng trên ô này.</t>
        </r>
      </text>
    </comment>
    <comment ref="C29"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
Dữ liệu động đầu vào hợp lệ khi chỉ được thêm dòng trên ô này.</t>
        </r>
      </text>
    </comment>
    <comment ref="E29" authorId="0" shapeId="0">
      <text>
        <r>
          <rPr>
            <sz val="10"/>
            <rFont val="Arial"/>
            <family val="2"/>
          </rPr>
          <t>Ô chỉ tiêu có định dạng số. Đơn vị tính x 1 (hoặc %)
Dữ liệu động đầu vào hợp lệ khi chỉ được thêm dòng trên ô này.</t>
        </r>
      </text>
    </comment>
    <comment ref="F29" authorId="0" shapeId="0">
      <text>
        <r>
          <rPr>
            <sz val="10"/>
            <rFont val="Arial"/>
            <family val="2"/>
          </rPr>
          <t>Ô chỉ tiêu có định dạng số. Đơn vị tính x 1 (hoặc %)
Dữ liệu động đầu vào hợp lệ khi chỉ được thêm dòng trên ô này.</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 ref="F30" authorId="0" shapeId="0">
      <text>
        <r>
          <rPr>
            <sz val="10"/>
            <rFont val="Arial"/>
            <family val="2"/>
          </rPr>
          <t>Ô chỉ tiêu có định dạng số. Đơn vị tính x 1 (hoặc %)</t>
        </r>
      </text>
    </comment>
    <comment ref="D31" authorId="0" shapeId="0">
      <text>
        <r>
          <rPr>
            <sz val="10"/>
            <rFont val="Arial"/>
            <family val="2"/>
          </rPr>
          <t>Ô chỉ tiêu có định dạng số. Đơn vị tính x 1 (hoặc %)</t>
        </r>
      </text>
    </comment>
    <comment ref="E31" authorId="0" shapeId="0">
      <text>
        <r>
          <rPr>
            <sz val="10"/>
            <rFont val="Arial"/>
            <family val="2"/>
          </rPr>
          <t>Ô chỉ tiêu có định dạng số. Đơn vị tính x 1 (hoặc %)</t>
        </r>
      </text>
    </comment>
    <comment ref="F31" authorId="0" shapeId="0">
      <text>
        <r>
          <rPr>
            <sz val="10"/>
            <rFont val="Arial"/>
            <family val="2"/>
          </rPr>
          <t>Ô chỉ tiêu có định dạng số. Đơn vị tính x 1 (hoặc %)</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ký tự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ký tự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A36" authorId="0" shapeId="0">
      <text>
        <r>
          <rPr>
            <sz val="10"/>
            <rFont val="Arial"/>
            <family val="2"/>
          </rPr>
          <t>Ô chỉ tiêu có định dạng số. Đơn vị tính x 1 (hoặc %)
Dữ liệu động đầu vào hợp lệ khi chỉ được thêm dòng trên ô này.</t>
        </r>
      </text>
    </comment>
    <comment ref="B36" authorId="0" shapeId="0">
      <text>
        <r>
          <rPr>
            <sz val="10"/>
            <rFont val="Arial"/>
            <family val="2"/>
          </rPr>
          <t>Ô chỉ tiêu có định dạng ký tự
Dữ liệu động đầu vào hợp lệ khi chỉ được thêm dòng trên ô này.</t>
        </r>
      </text>
    </comment>
    <comment ref="C36" authorId="0" shapeId="0">
      <text>
        <r>
          <rPr>
            <sz val="10"/>
            <rFont val="Arial"/>
            <family val="2"/>
          </rPr>
          <t>Ô chỉ tiêu có định dạng số. Đơn vị tính x 1 (hoặc %)
Dữ liệu động đầu vào hợp lệ khi chỉ được thêm dòng trên ô này.</t>
        </r>
      </text>
    </comment>
    <comment ref="D36" authorId="0" shapeId="0">
      <text>
        <r>
          <rPr>
            <sz val="10"/>
            <rFont val="Arial"/>
            <family val="2"/>
          </rPr>
          <t>Ô chỉ tiêu có định dạng số. Đơn vị tính x 1 (hoặc %)
Dữ liệu động đầu vào hợp lệ khi chỉ được thêm dòng trên ô này.</t>
        </r>
      </text>
    </comment>
    <comment ref="E36" authorId="0" shapeId="0">
      <text>
        <r>
          <rPr>
            <sz val="10"/>
            <rFont val="Arial"/>
            <family val="2"/>
          </rPr>
          <t>Ô chỉ tiêu có định dạng số. Đơn vị tính x 1 (hoặc %)
Dữ liệu động đầu vào hợp lệ khi chỉ được thêm dòng trên ô này.</t>
        </r>
      </text>
    </comment>
    <comment ref="F36"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t>
        </r>
      </text>
    </comment>
    <comment ref="E37" authorId="0" shapeId="0">
      <text>
        <r>
          <rPr>
            <sz val="10"/>
            <rFont val="Arial"/>
            <family val="2"/>
          </rPr>
          <t>Ô chỉ tiêu có định dạng số. Đơn vị tính x 1 (hoặc %)</t>
        </r>
      </text>
    </comment>
    <comment ref="F37" authorId="0" shapeId="0">
      <text>
        <r>
          <rPr>
            <sz val="10"/>
            <rFont val="Arial"/>
            <family val="2"/>
          </rPr>
          <t>Ô chỉ tiêu có định dạng số. Đơn vị tính x 1 (hoặc %)</t>
        </r>
      </text>
    </comment>
    <comment ref="A39" authorId="0" shapeId="0">
      <text>
        <r>
          <rPr>
            <sz val="10"/>
            <rFont val="Arial"/>
            <family val="2"/>
          </rPr>
          <t>Ô chỉ tiêu có định dạng số. Đơn vị tính x 1 (hoặc %)
Dữ liệu động đầu vào hợp lệ khi chỉ được thêm dòng trên ô này.</t>
        </r>
      </text>
    </comment>
    <comment ref="B39" authorId="0" shapeId="0">
      <text>
        <r>
          <rPr>
            <sz val="10"/>
            <rFont val="Arial"/>
            <family val="2"/>
          </rPr>
          <t>Ô chỉ tiêu có định dạng ký tự
Dữ liệu động đầu vào hợp lệ khi chỉ được thêm dòng trên ô này.</t>
        </r>
      </text>
    </comment>
    <comment ref="C39" authorId="0" shapeId="0">
      <text>
        <r>
          <rPr>
            <sz val="10"/>
            <rFont val="Arial"/>
            <family val="2"/>
          </rPr>
          <t>Ô chỉ tiêu có định dạng số. Đơn vị tính x 1 (hoặc %)
Dữ liệu động đầu vào hợp lệ khi chỉ được thêm dòng trên ô này.</t>
        </r>
      </text>
    </comment>
    <comment ref="D39" authorId="0" shapeId="0">
      <text>
        <r>
          <rPr>
            <sz val="10"/>
            <rFont val="Arial"/>
            <family val="2"/>
          </rPr>
          <t>Ô chỉ tiêu có định dạng số. Đơn vị tính x 1 (hoặc %)
Dữ liệu động đầu vào hợp lệ khi chỉ được thêm dòng trên ô này.</t>
        </r>
      </text>
    </comment>
    <comment ref="E39" authorId="0" shapeId="0">
      <text>
        <r>
          <rPr>
            <sz val="10"/>
            <rFont val="Arial"/>
            <family val="2"/>
          </rPr>
          <t>Ô chỉ tiêu có định dạng số. Đơn vị tính x 1 (hoặc %)
Dữ liệu động đầu vào hợp lệ khi chỉ được thêm dòng trên ô này.</t>
        </r>
      </text>
    </comment>
    <comment ref="F39"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List>
</comments>
</file>

<file path=xl/comments10.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H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số. Đơn vị tính x 1 (hoặc %)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H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H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H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H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số. Đơn vị tính x 1 (hoặc %)</t>
        </r>
      </text>
    </comment>
    <comment ref="H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số. Đơn vị tính x 1 (hoặc %)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H15" authorId="0" shapeId="0">
      <text>
        <r>
          <rPr>
            <sz val="10"/>
            <rFont val="Arial"/>
            <family val="2"/>
          </rPr>
          <t>Ô chỉ tiêu có định dạng số. Đơn vị tính x 1 (hoặc %)</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H17" authorId="0" shapeId="0">
      <text>
        <r>
          <rPr>
            <sz val="10"/>
            <rFont val="Arial"/>
            <family val="2"/>
          </rPr>
          <t>Ô chỉ tiêu có định dạng số. Đơn vị tính x 1 (hoặc %)
Dữ liệu động đầu vào hợp lệ khi chỉ được thêm dòng trên ô này.</t>
        </r>
      </text>
    </comment>
    <comment ref="C18"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F18" authorId="0" shapeId="0">
      <text>
        <r>
          <rPr>
            <sz val="10"/>
            <rFont val="Arial"/>
            <family val="2"/>
          </rPr>
          <t>Ô chỉ tiêu có định dạng số. Đơn vị tính x 1 (hoặc %)</t>
        </r>
      </text>
    </comment>
    <comment ref="G18" authorId="0" shapeId="0">
      <text>
        <r>
          <rPr>
            <sz val="10"/>
            <rFont val="Arial"/>
            <family val="2"/>
          </rPr>
          <t>Ô chỉ tiêu có định dạng số. Đơn vị tính x 1 (hoặc %)</t>
        </r>
      </text>
    </comment>
    <comment ref="H18" authorId="0" shapeId="0">
      <text>
        <r>
          <rPr>
            <sz val="10"/>
            <rFont val="Arial"/>
            <family val="2"/>
          </rPr>
          <t>Ô chỉ tiêu có định dạng số. Đơn vị tính x 1 (hoặc %)</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số. Đơn vị tính x 1 (hoặc %)
Dữ liệu động đầu vào hợp lệ khi chỉ được thêm dòng trên ô này.</t>
        </r>
      </text>
    </comment>
    <comment ref="F20" authorId="0" shapeId="0">
      <text>
        <r>
          <rPr>
            <sz val="10"/>
            <rFont val="Arial"/>
            <family val="2"/>
          </rPr>
          <t>Ô chỉ tiêu có định dạng số. Đơn vị tính x 1 (hoặc %)
Dữ liệu động đầu vào hợp lệ khi chỉ được thêm dòng trên ô này.</t>
        </r>
      </text>
    </comment>
    <comment ref="G20" authorId="0" shapeId="0">
      <text>
        <r>
          <rPr>
            <sz val="10"/>
            <rFont val="Arial"/>
            <family val="2"/>
          </rPr>
          <t>Ô chỉ tiêu có định dạng số. Đơn vị tính x 1 (hoặc %)
Dữ liệu động đầu vào hợp lệ khi chỉ được thêm dòng trên ô này.</t>
        </r>
      </text>
    </comment>
    <comment ref="H20" authorId="0" shapeId="0">
      <text>
        <r>
          <rPr>
            <sz val="10"/>
            <rFont val="Arial"/>
            <family val="2"/>
          </rPr>
          <t>Ô chỉ tiêu có định dạng số. Đơn vị tính x 1 (hoặc %)
Dữ liệu động đầu vào hợp lệ khi chỉ được thêm dòng trên ô này.</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H21" authorId="0" shapeId="0">
      <text>
        <r>
          <rPr>
            <sz val="10"/>
            <rFont val="Arial"/>
            <family val="2"/>
          </rPr>
          <t>Ô chỉ tiêu có định dạng số. Đơn vị tính x 1 (hoặc %)</t>
        </r>
      </text>
    </comment>
  </commentList>
</comments>
</file>

<file path=xl/comments1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comments2.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F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số. Đơn vị tính x 1 (hoặc %)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A7" authorId="0" shapeId="0">
      <text>
        <r>
          <rPr>
            <sz val="10"/>
            <rFont val="Arial"/>
            <family val="2"/>
          </rPr>
          <t>Ô chỉ tiêu có định dạng ký tự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ký tự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F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số. Đơn vị tính x 1 (hoặc %)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A16" authorId="0" shapeId="0">
      <text>
        <r>
          <rPr>
            <sz val="10"/>
            <rFont val="Arial"/>
            <family val="2"/>
          </rPr>
          <t>Ô chỉ tiêu có định dạng số. Đơn vị tính x 1 (hoặc %)
Dữ liệu động đầu vào hợp lệ khi chỉ được thêm dòng trên ô này.</t>
        </r>
      </text>
    </comment>
    <comment ref="B16" authorId="0" shapeId="0">
      <text>
        <r>
          <rPr>
            <sz val="10"/>
            <rFont val="Arial"/>
            <family val="2"/>
          </rPr>
          <t>Ô chỉ tiêu có định dạng ký tự
Dữ liệu động đầu vào hợp lệ khi chỉ được thêm dòng trên ô này.</t>
        </r>
      </text>
    </comment>
    <comment ref="C16" authorId="0" shapeId="0">
      <text>
        <r>
          <rPr>
            <sz val="10"/>
            <rFont val="Arial"/>
            <family val="2"/>
          </rPr>
          <t>Ô chỉ tiêu có định dạng số. Đơn vị tính x 1 (hoặc %)
Dữ liệu động đầu vào hợp lệ khi chỉ được thêm dòng trên ô này.</t>
        </r>
      </text>
    </comment>
    <comment ref="D16" authorId="0" shapeId="0">
      <text>
        <r>
          <rPr>
            <sz val="10"/>
            <rFont val="Arial"/>
            <family val="2"/>
          </rPr>
          <t>Ô chỉ tiêu có định dạng số. Đơn vị tính x 1 (hoặc %)
Dữ liệu động đầu vào hợp lệ khi chỉ được thêm dòng trên ô này.</t>
        </r>
      </text>
    </comment>
    <comment ref="E16" authorId="0" shapeId="0">
      <text>
        <r>
          <rPr>
            <sz val="10"/>
            <rFont val="Arial"/>
            <family val="2"/>
          </rPr>
          <t>Ô chỉ tiêu có định dạng số. Đơn vị tính x 1 (hoặc %)
Dữ liệu động đầu vào hợp lệ khi chỉ được thêm dòng trên ô này.</t>
        </r>
      </text>
    </comment>
    <comment ref="F16"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F17" authorId="0" shapeId="0">
      <text>
        <r>
          <rPr>
            <sz val="10"/>
            <rFont val="Arial"/>
            <family val="2"/>
          </rPr>
          <t>Ô chỉ tiêu có định dạng số. Đơn vị tính x 1 (hoặc %)</t>
        </r>
      </text>
    </comment>
    <comment ref="A19" authorId="0" shapeId="0">
      <text>
        <r>
          <rPr>
            <sz val="10"/>
            <rFont val="Arial"/>
            <family val="2"/>
          </rPr>
          <t>Ô chỉ tiêu có định dạng số. Đơn vị tính x 1 (hoặc %)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A22" authorId="0" shapeId="0">
      <text>
        <r>
          <rPr>
            <sz val="10"/>
            <rFont val="Arial"/>
            <family val="2"/>
          </rPr>
          <t>Ô chỉ tiêu có định dạng ký tự
Dữ liệu động đầu vào hợp lệ khi chỉ được thêm dòng trên ô này.</t>
        </r>
      </text>
    </comment>
    <comment ref="B22" authorId="0" shapeId="0">
      <text>
        <r>
          <rPr>
            <sz val="10"/>
            <rFont val="Arial"/>
            <family val="2"/>
          </rPr>
          <t>Ô chỉ tiêu có định dạng ký tự
Dữ liệu động đầu vào hợp lệ khi chỉ được thêm dòng trên ô này.</t>
        </r>
      </text>
    </comment>
    <comment ref="C22" authorId="0" shapeId="0">
      <text>
        <r>
          <rPr>
            <sz val="10"/>
            <rFont val="Arial"/>
            <family val="2"/>
          </rPr>
          <t>Ô chỉ tiêu có định dạng ký tự
Dữ liệu động đầu vào hợp lệ khi chỉ được thêm dòng trên ô này.</t>
        </r>
      </text>
    </comment>
    <comment ref="D22" authorId="0" shapeId="0">
      <text>
        <r>
          <rPr>
            <sz val="10"/>
            <rFont val="Arial"/>
            <family val="2"/>
          </rPr>
          <t>Ô chỉ tiêu có định dạng số. Đơn vị tính x 1 (hoặc %)
Dữ liệu động đầu vào hợp lệ khi chỉ được thêm dòng trên ô này.</t>
        </r>
      </text>
    </comment>
    <comment ref="E22" authorId="0" shapeId="0">
      <text>
        <r>
          <rPr>
            <sz val="10"/>
            <rFont val="Arial"/>
            <family val="2"/>
          </rPr>
          <t>Ô chỉ tiêu có định dạng số. Đơn vị tính x 1 (hoặc %)
Dữ liệu động đầu vào hợp lệ khi chỉ được thêm dòng trên ô này.</t>
        </r>
      </text>
    </comment>
    <comment ref="F22" authorId="0" shapeId="0">
      <text>
        <r>
          <rPr>
            <sz val="10"/>
            <rFont val="Arial"/>
            <family val="2"/>
          </rPr>
          <t>Ô chỉ tiêu có định dạng số. Đơn vị tính x 1 (hoặc %)
Dữ liệu động đầu vào hợp lệ khi chỉ được thêm dòng trên ô này.</t>
        </r>
      </text>
    </comment>
    <comment ref="A24" authorId="0" shapeId="0">
      <text>
        <r>
          <rPr>
            <sz val="10"/>
            <rFont val="Arial"/>
            <family val="2"/>
          </rPr>
          <t>Ô chỉ tiêu có định dạng ký tự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ký tự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A26" authorId="0" shapeId="0">
      <text>
        <r>
          <rPr>
            <sz val="10"/>
            <rFont val="Arial"/>
            <family val="2"/>
          </rPr>
          <t>Ô chỉ tiêu có định dạng ký tự
Dữ liệu động đầu vào hợp lệ khi chỉ được thêm dòng trên ô này.</t>
        </r>
      </text>
    </comment>
    <comment ref="B26" authorId="0" shapeId="0">
      <text>
        <r>
          <rPr>
            <sz val="10"/>
            <rFont val="Arial"/>
            <family val="2"/>
          </rPr>
          <t>Ô chỉ tiêu có định dạng ký tự
Dữ liệu động đầu vào hợp lệ khi chỉ được thêm dòng trên ô này.</t>
        </r>
      </text>
    </comment>
    <comment ref="C26" authorId="0" shapeId="0">
      <text>
        <r>
          <rPr>
            <sz val="10"/>
            <rFont val="Arial"/>
            <family val="2"/>
          </rPr>
          <t>Ô chỉ tiêu có định dạng ký tự
Dữ liệu động đầu vào hợp lệ khi chỉ được thêm dòng trên ô này.</t>
        </r>
      </text>
    </comment>
    <comment ref="D26" authorId="0" shapeId="0">
      <text>
        <r>
          <rPr>
            <sz val="10"/>
            <rFont val="Arial"/>
            <family val="2"/>
          </rPr>
          <t>Ô chỉ tiêu có định dạng số. Đơn vị tính x 1 (hoặc %)
Dữ liệu động đầu vào hợp lệ khi chỉ được thêm dòng trên ô này.</t>
        </r>
      </text>
    </comment>
    <comment ref="E26" authorId="0" shapeId="0">
      <text>
        <r>
          <rPr>
            <sz val="10"/>
            <rFont val="Arial"/>
            <family val="2"/>
          </rPr>
          <t>Ô chỉ tiêu có định dạng số. Đơn vị tính x 1 (hoặc %)
Dữ liệu động đầu vào hợp lệ khi chỉ được thêm dòng trên ô này.</t>
        </r>
      </text>
    </comment>
    <comment ref="F26" authorId="0" shapeId="0">
      <text>
        <r>
          <rPr>
            <sz val="10"/>
            <rFont val="Arial"/>
            <family val="2"/>
          </rPr>
          <t>Ô chỉ tiêu có định dạng số. Đơn vị tính x 1 (hoặc %)
Dữ liệu động đầu vào hợp lệ khi chỉ được thêm dòng trên ô này.</t>
        </r>
      </text>
    </comment>
    <comment ref="A28" authorId="0" shapeId="0">
      <text>
        <r>
          <rPr>
            <sz val="10"/>
            <rFont val="Arial"/>
            <family val="2"/>
          </rPr>
          <t>Ô chỉ tiêu có định dạng số. Đơn vị tính x 1 (hoặc %)
Dữ liệu động đầu vào hợp lệ khi chỉ được thêm dòng trên ô này.</t>
        </r>
      </text>
    </comment>
    <comment ref="B28" authorId="0" shapeId="0">
      <text>
        <r>
          <rPr>
            <sz val="10"/>
            <rFont val="Arial"/>
            <family val="2"/>
          </rPr>
          <t>Ô chỉ tiêu có định dạng ký tự
Dữ liệu động đầu vào hợp lệ khi chỉ được thêm dòng trên ô này.</t>
        </r>
      </text>
    </comment>
    <comment ref="C28"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
Dữ liệu động đầu vào hợp lệ khi chỉ được thêm dòng trên ô này.</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A34" authorId="0" shapeId="0">
      <text>
        <r>
          <rPr>
            <sz val="10"/>
            <rFont val="Arial"/>
            <family val="2"/>
          </rPr>
          <t>Ô chỉ tiêu có định dạng số. Đơn vị tính x 1 (hoặc %)
Dữ liệu động đầu vào hợp lệ khi chỉ được thêm dòng trên ô này.</t>
        </r>
      </text>
    </comment>
    <comment ref="B34" authorId="0" shapeId="0">
      <text>
        <r>
          <rPr>
            <sz val="10"/>
            <rFont val="Arial"/>
            <family val="2"/>
          </rPr>
          <t>Ô chỉ tiêu có định dạng ký tự
Dữ liệu động đầu vào hợp lệ khi chỉ được thêm dòng trên ô này.</t>
        </r>
      </text>
    </comment>
    <comment ref="C34" authorId="0" shapeId="0">
      <text>
        <r>
          <rPr>
            <sz val="10"/>
            <rFont val="Arial"/>
            <family val="2"/>
          </rPr>
          <t>Ô chỉ tiêu có định dạng số. Đơn vị tính x 1 (hoặc %)
Dữ liệu động đầu vào hợp lệ khi chỉ được thêm dòng trên ô này.</t>
        </r>
      </text>
    </comment>
    <comment ref="D34" authorId="0" shapeId="0">
      <text>
        <r>
          <rPr>
            <sz val="10"/>
            <rFont val="Arial"/>
            <family val="2"/>
          </rPr>
          <t>Ô chỉ tiêu có định dạng số. Đơn vị tính x 1 (hoặc %)
Dữ liệu động đầu vào hợp lệ khi chỉ được thêm dòng trên ô này.</t>
        </r>
      </text>
    </comment>
    <comment ref="E34" authorId="0" shapeId="0">
      <text>
        <r>
          <rPr>
            <sz val="10"/>
            <rFont val="Arial"/>
            <family val="2"/>
          </rPr>
          <t>Ô chỉ tiêu có định dạng số. Đơn vị tính x 1 (hoặc %)
Dữ liệu động đầu vào hợp lệ khi chỉ được thêm dòng trên ô này.</t>
        </r>
      </text>
    </comment>
    <comment ref="F34" authorId="0" shapeId="0">
      <text>
        <r>
          <rPr>
            <sz val="10"/>
            <rFont val="Arial"/>
            <family val="2"/>
          </rPr>
          <t>Ô chỉ tiêu có định dạng số. Đơn vị tính x 1 (hoặc %)
Dữ liệu động đầu vào hợp lệ khi chỉ được thêm dòng trên ô này.</t>
        </r>
      </text>
    </comment>
    <comment ref="D35" authorId="0" shapeId="0">
      <text>
        <r>
          <rPr>
            <sz val="10"/>
            <rFont val="Arial"/>
            <family val="2"/>
          </rPr>
          <t>Ô chỉ tiêu có định dạng số. Đơn vị tính x 1 (hoặc %)</t>
        </r>
      </text>
    </comment>
    <comment ref="E35" authorId="0" shapeId="0">
      <text>
        <r>
          <rPr>
            <sz val="10"/>
            <rFont val="Arial"/>
            <family val="2"/>
          </rPr>
          <t>Ô chỉ tiêu có định dạng số. Đơn vị tính x 1 (hoặc %)</t>
        </r>
      </text>
    </comment>
    <comment ref="F35" authorId="0" shapeId="0">
      <text>
        <r>
          <rPr>
            <sz val="10"/>
            <rFont val="Arial"/>
            <family val="2"/>
          </rPr>
          <t>Ô chỉ tiêu có định dạng số. Đơn vị tính x 1 (hoặc %)</t>
        </r>
      </text>
    </comment>
    <comment ref="A37" authorId="0" shapeId="0">
      <text>
        <r>
          <rPr>
            <sz val="10"/>
            <rFont val="Arial"/>
            <family val="2"/>
          </rPr>
          <t>Ô chỉ tiêu có định dạng số. Đơn vị tính x 1 (hoặc %)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số. Đơn vị tính x 1 (hoặc %)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38" authorId="0" shapeId="0">
      <text>
        <r>
          <rPr>
            <sz val="10"/>
            <rFont val="Arial"/>
            <family val="2"/>
          </rPr>
          <t>Ô chỉ tiêu có định dạng số. Đơn vị tính x 1 (hoặc %)</t>
        </r>
      </text>
    </comment>
    <comment ref="E38" authorId="0" shapeId="0">
      <text>
        <r>
          <rPr>
            <sz val="10"/>
            <rFont val="Arial"/>
            <family val="2"/>
          </rPr>
          <t>Ô chỉ tiêu có định dạng số. Đơn vị tính x 1 (hoặc %)</t>
        </r>
      </text>
    </comment>
    <comment ref="F38" authorId="0" shapeId="0">
      <text>
        <r>
          <rPr>
            <sz val="10"/>
            <rFont val="Arial"/>
            <family val="2"/>
          </rPr>
          <t>Ô chỉ tiêu có định dạng số. Đơn vị tính x 1 (hoặc %)</t>
        </r>
      </text>
    </comment>
    <comment ref="D39" authorId="0" shapeId="0">
      <text>
        <r>
          <rPr>
            <sz val="10"/>
            <rFont val="Arial"/>
            <family val="2"/>
          </rPr>
          <t>Ô chỉ tiêu có định dạng số. Đơn vị tính x 1 (hoặc %)</t>
        </r>
      </text>
    </comment>
    <comment ref="E39" authorId="0" shapeId="0">
      <text>
        <r>
          <rPr>
            <sz val="10"/>
            <rFont val="Arial"/>
            <family val="2"/>
          </rPr>
          <t>Ô chỉ tiêu có định dạng số. Đơn vị tính x 1 (hoặc %)</t>
        </r>
      </text>
    </comment>
    <comment ref="F39" authorId="0" shapeId="0">
      <text>
        <r>
          <rPr>
            <sz val="10"/>
            <rFont val="Arial"/>
            <family val="2"/>
          </rPr>
          <t>Ô chỉ tiêu có định dạng số. Đơn vị tính x 1 (hoặc %)</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 ref="D42" authorId="0" shapeId="0">
      <text>
        <r>
          <rPr>
            <sz val="10"/>
            <rFont val="Arial"/>
            <family val="2"/>
          </rPr>
          <t>Ô chỉ tiêu có định dạng số. Đơn vị tính x 1 (hoặc %)</t>
        </r>
      </text>
    </comment>
    <comment ref="E42" authorId="0" shapeId="0">
      <text>
        <r>
          <rPr>
            <sz val="10"/>
            <rFont val="Arial"/>
            <family val="2"/>
          </rPr>
          <t>Ô chỉ tiêu có định dạng số. Đơn vị tính x 1 (hoặc %)</t>
        </r>
      </text>
    </comment>
    <comment ref="F42" authorId="0" shapeId="0">
      <text>
        <r>
          <rPr>
            <sz val="10"/>
            <rFont val="Arial"/>
            <family val="2"/>
          </rPr>
          <t>Ô chỉ tiêu có định dạng số. Đơn vị tính x 1 (hoặc %)</t>
        </r>
      </text>
    </comment>
    <comment ref="D43" authorId="0" shapeId="0">
      <text>
        <r>
          <rPr>
            <sz val="10"/>
            <rFont val="Arial"/>
            <family val="2"/>
          </rPr>
          <t>Ô chỉ tiêu có định dạng số. Đơn vị tính x 1 (hoặc %)</t>
        </r>
      </text>
    </comment>
    <comment ref="E43" authorId="0" shapeId="0">
      <text>
        <r>
          <rPr>
            <sz val="10"/>
            <rFont val="Arial"/>
            <family val="2"/>
          </rPr>
          <t>Ô chỉ tiêu có định dạng số. Đơn vị tính x 1 (hoặc %)</t>
        </r>
      </text>
    </comment>
    <comment ref="F43" authorId="0" shapeId="0">
      <text>
        <r>
          <rPr>
            <sz val="10"/>
            <rFont val="Arial"/>
            <family val="2"/>
          </rPr>
          <t>Ô chỉ tiêu có định dạng số. Đơn vị tính x 1 (hoặc %)</t>
        </r>
      </text>
    </comment>
    <comment ref="D44" authorId="0" shapeId="0">
      <text>
        <r>
          <rPr>
            <sz val="10"/>
            <rFont val="Arial"/>
            <family val="2"/>
          </rPr>
          <t>Ô chỉ tiêu có định dạng số. Đơn vị tính x 1 (hoặc %)</t>
        </r>
      </text>
    </comment>
    <comment ref="E44" authorId="0" shapeId="0">
      <text>
        <r>
          <rPr>
            <sz val="10"/>
            <rFont val="Arial"/>
            <family val="2"/>
          </rPr>
          <t>Ô chỉ tiêu có định dạng số. Đơn vị tính x 1 (hoặc %)</t>
        </r>
      </text>
    </comment>
    <comment ref="F44" authorId="0" shapeId="0">
      <text>
        <r>
          <rPr>
            <sz val="10"/>
            <rFont val="Arial"/>
            <family val="2"/>
          </rPr>
          <t>Ô chỉ tiêu có định dạng số. Đơn vị tính x 1 (hoặc %)</t>
        </r>
      </text>
    </comment>
    <comment ref="D45" authorId="0" shapeId="0">
      <text>
        <r>
          <rPr>
            <sz val="10"/>
            <rFont val="Arial"/>
            <family val="2"/>
          </rPr>
          <t>Ô chỉ tiêu có định dạng số. Đơn vị tính x 1 (hoặc %)</t>
        </r>
      </text>
    </comment>
    <comment ref="E45" authorId="0" shapeId="0">
      <text>
        <r>
          <rPr>
            <sz val="10"/>
            <rFont val="Arial"/>
            <family val="2"/>
          </rPr>
          <t>Ô chỉ tiêu có định dạng số. Đơn vị tính x 1 (hoặc %)</t>
        </r>
      </text>
    </comment>
    <comment ref="F45" authorId="0" shapeId="0">
      <text>
        <r>
          <rPr>
            <sz val="10"/>
            <rFont val="Arial"/>
            <family val="2"/>
          </rPr>
          <t>Ô chỉ tiêu có định dạng số. Đơn vị tính x 1 (hoặc %)</t>
        </r>
      </text>
    </comment>
    <comment ref="D46" authorId="0" shapeId="0">
      <text>
        <r>
          <rPr>
            <sz val="10"/>
            <rFont val="Arial"/>
            <family val="2"/>
          </rPr>
          <t>Ô chỉ tiêu có định dạng số. Đơn vị tính x 1 (hoặc %)</t>
        </r>
      </text>
    </comment>
    <comment ref="E46" authorId="0" shapeId="0">
      <text>
        <r>
          <rPr>
            <sz val="10"/>
            <rFont val="Arial"/>
            <family val="2"/>
          </rPr>
          <t>Ô chỉ tiêu có định dạng số. Đơn vị tính x 1 (hoặc %)</t>
        </r>
      </text>
    </comment>
    <comment ref="F46" authorId="0" shapeId="0">
      <text>
        <r>
          <rPr>
            <sz val="10"/>
            <rFont val="Arial"/>
            <family val="2"/>
          </rPr>
          <t>Ô chỉ tiêu có định dạng số. Đơn vị tính x 1 (hoặc %)</t>
        </r>
      </text>
    </comment>
    <comment ref="D47" authorId="0" shapeId="0">
      <text>
        <r>
          <rPr>
            <sz val="10"/>
            <rFont val="Arial"/>
            <family val="2"/>
          </rPr>
          <t>Ô chỉ tiêu có định dạng số. Đơn vị tính x 1 (hoặc %)</t>
        </r>
      </text>
    </comment>
    <comment ref="E47" authorId="0" shapeId="0">
      <text>
        <r>
          <rPr>
            <sz val="10"/>
            <rFont val="Arial"/>
            <family val="2"/>
          </rPr>
          <t>Ô chỉ tiêu có định dạng số. Đơn vị tính x 1 (hoặc %)</t>
        </r>
      </text>
    </comment>
    <comment ref="F47" authorId="0" shapeId="0">
      <text>
        <r>
          <rPr>
            <sz val="10"/>
            <rFont val="Arial"/>
            <family val="2"/>
          </rPr>
          <t>Ô chỉ tiêu có định dạng số. Đơn vị tính x 1 (hoặc %)</t>
        </r>
      </text>
    </comment>
    <comment ref="D48" authorId="0" shapeId="0">
      <text>
        <r>
          <rPr>
            <sz val="10"/>
            <rFont val="Arial"/>
            <family val="2"/>
          </rPr>
          <t>Ô chỉ tiêu có định dạng số. Đơn vị tính x 1 (hoặc %)</t>
        </r>
      </text>
    </comment>
    <comment ref="E48" authorId="0" shapeId="0">
      <text>
        <r>
          <rPr>
            <sz val="10"/>
            <rFont val="Arial"/>
            <family val="2"/>
          </rPr>
          <t>Ô chỉ tiêu có định dạng số. Đơn vị tính x 1 (hoặc %)</t>
        </r>
      </text>
    </comment>
    <comment ref="F48" authorId="0" shapeId="0">
      <text>
        <r>
          <rPr>
            <sz val="10"/>
            <rFont val="Arial"/>
            <family val="2"/>
          </rPr>
          <t>Ô chỉ tiêu có định dạng số. Đơn vị tính x 1 (hoặc %)</t>
        </r>
      </text>
    </comment>
    <comment ref="D49" authorId="0" shapeId="0">
      <text>
        <r>
          <rPr>
            <sz val="10"/>
            <rFont val="Arial"/>
            <family val="2"/>
          </rPr>
          <t>Ô chỉ tiêu có định dạng số. Đơn vị tính x 1 (hoặc %)</t>
        </r>
      </text>
    </comment>
    <comment ref="E49" authorId="0" shapeId="0">
      <text>
        <r>
          <rPr>
            <sz val="10"/>
            <rFont val="Arial"/>
            <family val="2"/>
          </rPr>
          <t>Ô chỉ tiêu có định dạng số. Đơn vị tính x 1 (hoặc %)</t>
        </r>
      </text>
    </comment>
    <comment ref="F49" authorId="0" shapeId="0">
      <text>
        <r>
          <rPr>
            <sz val="10"/>
            <rFont val="Arial"/>
            <family val="2"/>
          </rPr>
          <t>Ô chỉ tiêu có định dạng số. Đơn vị tính x 1 (hoặc %)</t>
        </r>
      </text>
    </comment>
    <comment ref="D50" authorId="0" shapeId="0">
      <text>
        <r>
          <rPr>
            <sz val="10"/>
            <rFont val="Arial"/>
            <family val="2"/>
          </rPr>
          <t>Ô chỉ tiêu có định dạng số. Đơn vị tính x 1 (hoặc %)</t>
        </r>
      </text>
    </comment>
    <comment ref="E50" authorId="0" shapeId="0">
      <text>
        <r>
          <rPr>
            <sz val="10"/>
            <rFont val="Arial"/>
            <family val="2"/>
          </rPr>
          <t>Ô chỉ tiêu có định dạng số. Đơn vị tính x 1 (hoặc %)</t>
        </r>
      </text>
    </comment>
    <comment ref="F50" authorId="0" shapeId="0">
      <text>
        <r>
          <rPr>
            <sz val="10"/>
            <rFont val="Arial"/>
            <family val="2"/>
          </rPr>
          <t>Ô chỉ tiêu có định dạng số. Đơn vị tính x 1 (hoặc %)</t>
        </r>
      </text>
    </comment>
  </commentList>
</comments>
</file>

<file path=xl/comments3.xml><?xml version="1.0" encoding="utf-8"?>
<comments xmlns="http://schemas.openxmlformats.org/spreadsheetml/2006/main">
  <authors>
    <author/>
  </authors>
  <commentList>
    <comment ref="A4" authorId="0" shapeId="0">
      <text>
        <r>
          <rPr>
            <sz val="10"/>
            <rFont val="Arial"/>
            <family val="2"/>
          </rPr>
          <t>Ô chỉ tiêu có định dạng ký tự
Dữ liệu động đầu vào hợp lệ khi chỉ được thêm dòng trên ô này.</t>
        </r>
      </text>
    </comment>
    <comment ref="B4" authorId="0" shapeId="0">
      <text>
        <r>
          <rPr>
            <sz val="10"/>
            <rFont val="Arial"/>
            <family val="2"/>
          </rPr>
          <t>Ô chỉ tiêu có định dạng ký tự
Dữ liệu động đầu vào hợp lệ khi chỉ được thêm dòng trên ô này.</t>
        </r>
      </text>
    </comment>
    <comment ref="C4" authorId="0" shapeId="0">
      <text>
        <r>
          <rPr>
            <sz val="10"/>
            <rFont val="Arial"/>
            <family val="2"/>
          </rPr>
          <t>Ô chỉ tiêu có định dạng ký tự
Dữ liệu động đầu vào hợp lệ khi chỉ được thêm dòng trên ô này.</t>
        </r>
      </text>
    </comment>
    <comment ref="D4" authorId="0" shapeId="0">
      <text>
        <r>
          <rPr>
            <sz val="10"/>
            <rFont val="Arial"/>
            <family val="2"/>
          </rPr>
          <t>Ô chỉ tiêu có định dạng số. Đơn vị tính x 1 (hoặc %)
Dữ liệu động đầu vào hợp lệ khi chỉ được thêm dòng trên ô này.</t>
        </r>
      </text>
    </comment>
    <comment ref="E4" authorId="0" shapeId="0">
      <text>
        <r>
          <rPr>
            <sz val="10"/>
            <rFont val="Arial"/>
            <family val="2"/>
          </rPr>
          <t>Ô chỉ tiêu có định dạng số. Đơn vị tính x 1 (hoặc %)
Dữ liệu động đầu vào hợp lệ khi chỉ được thêm dòng trên ô này.</t>
        </r>
      </text>
    </comment>
    <comment ref="F4" authorId="0" shapeId="0">
      <text>
        <r>
          <rPr>
            <sz val="10"/>
            <rFont val="Arial"/>
            <family val="2"/>
          </rPr>
          <t>Ô chỉ tiêu có định dạng số. Đơn vị tính x 1 (hoặc %)
Dữ liệu động đầu vào hợp lệ khi chỉ được thêm dòng trên ô này.</t>
        </r>
      </text>
    </comment>
    <comment ref="G4"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A7" authorId="0" shapeId="0">
      <text>
        <r>
          <rPr>
            <sz val="10"/>
            <rFont val="Arial"/>
            <family val="2"/>
          </rPr>
          <t>Ô chỉ tiêu có định dạng số. Đơn vị tính x 1 (hoặc %)
Dữ liệu động đầu vào hợp lệ khi chỉ được thêm dòng trên ô này.</t>
        </r>
      </text>
    </comment>
    <comment ref="B7" authorId="0" shapeId="0">
      <text>
        <r>
          <rPr>
            <sz val="10"/>
            <rFont val="Arial"/>
            <family val="2"/>
          </rPr>
          <t>Ô chỉ tiêu có định dạng ký tự
Dữ liệu động đầu vào hợp lệ khi chỉ được thêm dòng trên ô này.</t>
        </r>
      </text>
    </comment>
    <comment ref="C7" authorId="0" shapeId="0">
      <text>
        <r>
          <rPr>
            <sz val="10"/>
            <rFont val="Arial"/>
            <family val="2"/>
          </rPr>
          <t>Ô chỉ tiêu có định dạng số. Đơn vị tính x 1 (hoặc %)
Dữ liệu động đầu vào hợp lệ khi chỉ được thêm dòng trên ô này.</t>
        </r>
      </text>
    </comment>
    <comment ref="D7" authorId="0" shapeId="0">
      <text>
        <r>
          <rPr>
            <sz val="10"/>
            <rFont val="Arial"/>
            <family val="2"/>
          </rPr>
          <t>Ô chỉ tiêu có định dạng số. Đơn vị tính x 1 (hoặc %)
Dữ liệu động đầu vào hợp lệ khi chỉ được thêm dòng trên ô này.</t>
        </r>
      </text>
    </comment>
    <comment ref="E7" authorId="0" shapeId="0">
      <text>
        <r>
          <rPr>
            <sz val="10"/>
            <rFont val="Arial"/>
            <family val="2"/>
          </rPr>
          <t>Ô chỉ tiêu có định dạng số. Đơn vị tính x 1 (hoặc %)
Dữ liệu động đầu vào hợp lệ khi chỉ được thêm dòng trên ô này.</t>
        </r>
      </text>
    </comment>
    <comment ref="F7" authorId="0" shapeId="0">
      <text>
        <r>
          <rPr>
            <sz val="10"/>
            <rFont val="Arial"/>
            <family val="2"/>
          </rPr>
          <t>Ô chỉ tiêu có định dạng số. Đơn vị tính x 1 (hoặc %)
Dữ liệu động đầu vào hợp lệ khi chỉ được thêm dòng trên ô này.</t>
        </r>
      </text>
    </comment>
    <comment ref="G7"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F8" authorId="0" shapeId="0">
      <text>
        <r>
          <rPr>
            <sz val="10"/>
            <rFont val="Arial"/>
            <family val="2"/>
          </rPr>
          <t>Ô chỉ tiêu có định dạng số. Đơn vị tính x 1 (hoặc %)</t>
        </r>
      </text>
    </comment>
    <comment ref="G8" authorId="0" shapeId="0">
      <text>
        <r>
          <rPr>
            <sz val="10"/>
            <rFont val="Arial"/>
            <family val="2"/>
          </rPr>
          <t>Ô chỉ tiêu có định dạng số. Đơn vị tính x 1 (hoặc %)</t>
        </r>
      </text>
    </comment>
    <comment ref="A10" authorId="0" shapeId="0">
      <text>
        <r>
          <rPr>
            <sz val="10"/>
            <rFont val="Arial"/>
            <family val="2"/>
          </rPr>
          <t>Ô chỉ tiêu có định dạng số. Đơn vị tính x 1 (hoặc %)
Dữ liệu động đầu vào hợp lệ khi chỉ được thêm dòng trên ô này.</t>
        </r>
      </text>
    </comment>
    <comment ref="B10" authorId="0" shapeId="0">
      <text>
        <r>
          <rPr>
            <sz val="10"/>
            <rFont val="Arial"/>
            <family val="2"/>
          </rPr>
          <t>Ô chỉ tiêu có định dạng ký tự
Dữ liệu động đầu vào hợp lệ khi chỉ được thêm dòng trên ô này.</t>
        </r>
      </text>
    </comment>
    <comment ref="C10" authorId="0" shapeId="0">
      <text>
        <r>
          <rPr>
            <sz val="10"/>
            <rFont val="Arial"/>
            <family val="2"/>
          </rPr>
          <t>Ô chỉ tiêu có định dạng số. Đơn vị tính x 1 (hoặc %)
Dữ liệu động đầu vào hợp lệ khi chỉ được thêm dòng trên ô này.</t>
        </r>
      </text>
    </comment>
    <comment ref="D10" authorId="0" shapeId="0">
      <text>
        <r>
          <rPr>
            <sz val="10"/>
            <rFont val="Arial"/>
            <family val="2"/>
          </rPr>
          <t>Ô chỉ tiêu có định dạng số. Đơn vị tính x 1 (hoặc %)
Dữ liệu động đầu vào hợp lệ khi chỉ được thêm dòng trên ô này.</t>
        </r>
      </text>
    </comment>
    <comment ref="E10" authorId="0" shapeId="0">
      <text>
        <r>
          <rPr>
            <sz val="10"/>
            <rFont val="Arial"/>
            <family val="2"/>
          </rPr>
          <t>Ô chỉ tiêu có định dạng số. Đơn vị tính x 1 (hoặc %)
Dữ liệu động đầu vào hợp lệ khi chỉ được thêm dòng trên ô này.</t>
        </r>
      </text>
    </comment>
    <comment ref="F10" authorId="0" shapeId="0">
      <text>
        <r>
          <rPr>
            <sz val="10"/>
            <rFont val="Arial"/>
            <family val="2"/>
          </rPr>
          <t>Ô chỉ tiêu có định dạng số. Đơn vị tính x 1 (hoặc %)
Dữ liệu động đầu vào hợp lệ khi chỉ được thêm dòng trên ô này.</t>
        </r>
      </text>
    </comment>
    <comment ref="G10"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số. Đơn vị tính x 1 (hoặc %)</t>
        </r>
      </text>
    </comment>
    <comment ref="A24" authorId="0" shapeId="0">
      <text>
        <r>
          <rPr>
            <sz val="10"/>
            <rFont val="Arial"/>
            <family val="2"/>
          </rPr>
          <t>Ô chỉ tiêu có định dạng số. Đơn vị tính x 1 (hoặc %)
Dữ liệu động đầu vào hợp lệ khi chỉ được thêm dòng trên ô này.</t>
        </r>
      </text>
    </comment>
    <comment ref="B24" authorId="0" shapeId="0">
      <text>
        <r>
          <rPr>
            <sz val="10"/>
            <rFont val="Arial"/>
            <family val="2"/>
          </rPr>
          <t>Ô chỉ tiêu có định dạng ký tự
Dữ liệu động đầu vào hợp lệ khi chỉ được thêm dòng trên ô này.</t>
        </r>
      </text>
    </comment>
    <comment ref="C24" authorId="0" shapeId="0">
      <text>
        <r>
          <rPr>
            <sz val="10"/>
            <rFont val="Arial"/>
            <family val="2"/>
          </rPr>
          <t>Ô chỉ tiêu có định dạng số. Đơn vị tính x 1 (hoặc %)
Dữ liệu động đầu vào hợp lệ khi chỉ được thêm dòng trên ô này.</t>
        </r>
      </text>
    </comment>
    <comment ref="D24" authorId="0" shapeId="0">
      <text>
        <r>
          <rPr>
            <sz val="10"/>
            <rFont val="Arial"/>
            <family val="2"/>
          </rPr>
          <t>Ô chỉ tiêu có định dạng số. Đơn vị tính x 1 (hoặc %)
Dữ liệu động đầu vào hợp lệ khi chỉ được thêm dòng trên ô này.</t>
        </r>
      </text>
    </comment>
    <comment ref="E24" authorId="0" shapeId="0">
      <text>
        <r>
          <rPr>
            <sz val="10"/>
            <rFont val="Arial"/>
            <family val="2"/>
          </rPr>
          <t>Ô chỉ tiêu có định dạng số. Đơn vị tính x 1 (hoặc %)
Dữ liệu động đầu vào hợp lệ khi chỉ được thêm dòng trên ô này.</t>
        </r>
      </text>
    </comment>
    <comment ref="F24" authorId="0" shapeId="0">
      <text>
        <r>
          <rPr>
            <sz val="10"/>
            <rFont val="Arial"/>
            <family val="2"/>
          </rPr>
          <t>Ô chỉ tiêu có định dạng số. Đơn vị tính x 1 (hoặc %)
Dữ liệu động đầu vào hợp lệ khi chỉ được thêm dòng trên ô này.</t>
        </r>
      </text>
    </comment>
    <comment ref="D25" authorId="0" shapeId="0">
      <text>
        <r>
          <rPr>
            <sz val="10"/>
            <rFont val="Arial"/>
            <family val="2"/>
          </rPr>
          <t>Ô chỉ tiêu có định dạng số. Đơn vị tính x 1 (hoặc %)</t>
        </r>
      </text>
    </comment>
    <comment ref="E25" authorId="0" shapeId="0">
      <text>
        <r>
          <rPr>
            <sz val="10"/>
            <rFont val="Arial"/>
            <family val="2"/>
          </rPr>
          <t>Ô chỉ tiêu có định dạng số. Đơn vị tính x 1 (hoặc %)</t>
        </r>
      </text>
    </comment>
    <comment ref="F25" authorId="0" shapeId="0">
      <text>
        <r>
          <rPr>
            <sz val="10"/>
            <rFont val="Arial"/>
            <family val="2"/>
          </rPr>
          <t>Ô chỉ tiêu có định dạng số. Đơn vị tính x 1 (hoặc %)</t>
        </r>
      </text>
    </comment>
    <comment ref="G25" authorId="0" shapeId="0">
      <text>
        <r>
          <rPr>
            <sz val="10"/>
            <rFont val="Arial"/>
            <family val="2"/>
          </rPr>
          <t>Ô chỉ tiêu có định dạng số. Đơn vị tính x 1 (hoặc %)</t>
        </r>
      </text>
    </comment>
    <comment ref="A27" authorId="0" shapeId="0">
      <text>
        <r>
          <rPr>
            <sz val="10"/>
            <rFont val="Arial"/>
            <family val="2"/>
          </rPr>
          <t>Ô chỉ tiêu có định dạng số. Đơn vị tính x 1 (hoặc %)
Dữ liệu động đầu vào hợp lệ khi chỉ được thêm dòng trên ô này.</t>
        </r>
      </text>
    </comment>
    <comment ref="B27" authorId="0" shapeId="0">
      <text>
        <r>
          <rPr>
            <sz val="10"/>
            <rFont val="Arial"/>
            <family val="2"/>
          </rPr>
          <t>Ô chỉ tiêu có định dạng ký tự
Dữ liệu động đầu vào hợp lệ khi chỉ được thêm dòng trên ô này.</t>
        </r>
      </text>
    </comment>
    <comment ref="C27" authorId="0" shapeId="0">
      <text>
        <r>
          <rPr>
            <sz val="10"/>
            <rFont val="Arial"/>
            <family val="2"/>
          </rPr>
          <t>Ô chỉ tiêu có định dạng số. Đơn vị tính x 1 (hoặc %)
Dữ liệu động đầu vào hợp lệ khi chỉ được thêm dòng trên ô này.</t>
        </r>
      </text>
    </comment>
    <comment ref="D27" authorId="0" shapeId="0">
      <text>
        <r>
          <rPr>
            <sz val="10"/>
            <rFont val="Arial"/>
            <family val="2"/>
          </rPr>
          <t>Ô chỉ tiêu có định dạng số. Đơn vị tính x 1 (hoặc %)
Dữ liệu động đầu vào hợp lệ khi chỉ được thêm dòng trên ô này.</t>
        </r>
      </text>
    </comment>
    <comment ref="E27" authorId="0" shapeId="0">
      <text>
        <r>
          <rPr>
            <sz val="10"/>
            <rFont val="Arial"/>
            <family val="2"/>
          </rPr>
          <t>Ô chỉ tiêu có định dạng số. Đơn vị tính x 1 (hoặc %)
Dữ liệu động đầu vào hợp lệ khi chỉ được thêm dòng trên ô này.</t>
        </r>
      </text>
    </comment>
    <comment ref="F27" authorId="0" shapeId="0">
      <text>
        <r>
          <rPr>
            <sz val="10"/>
            <rFont val="Arial"/>
            <family val="2"/>
          </rPr>
          <t>Ô chỉ tiêu có định dạng số. Đơn vị tính x 1 (hoặc %)
Dữ liệu động đầu vào hợp lệ khi chỉ được thêm dòng trên ô này.</t>
        </r>
      </text>
    </comment>
    <comment ref="G27" authorId="0" shapeId="0">
      <text>
        <r>
          <rPr>
            <sz val="10"/>
            <rFont val="Arial"/>
            <family val="2"/>
          </rPr>
          <t>Ô chỉ tiêu có định dạng số. Đơn vị tính x 1 (hoặc %)
Dữ liệu động đầu vào hợp lệ khi chỉ được thêm dòng trên ô này.</t>
        </r>
      </text>
    </comment>
    <comment ref="D28" authorId="0" shapeId="0">
      <text>
        <r>
          <rPr>
            <sz val="10"/>
            <rFont val="Arial"/>
            <family val="2"/>
          </rPr>
          <t>Ô chỉ tiêu có định dạng số. Đơn vị tính x 1 (hoặc %)
Dữ liệu động đầu vào hợp lệ khi chỉ được thêm dòng trên ô này.</t>
        </r>
      </text>
    </comment>
    <comment ref="E28" authorId="0" shapeId="0">
      <text>
        <r>
          <rPr>
            <sz val="10"/>
            <rFont val="Arial"/>
            <family val="2"/>
          </rPr>
          <t>Ô chỉ tiêu có định dạng số. Đơn vị tính x 1 (hoặc %)</t>
        </r>
      </text>
    </comment>
    <comment ref="F28" authorId="0" shapeId="0">
      <text>
        <r>
          <rPr>
            <sz val="10"/>
            <rFont val="Arial"/>
            <family val="2"/>
          </rPr>
          <t>Ô chỉ tiêu có định dạng số. Đơn vị tính x 1 (hoặc %)
Dữ liệu động đầu vào hợp lệ khi chỉ được thêm dòng trên ô này.</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F29" authorId="0" shapeId="0">
      <text>
        <r>
          <rPr>
            <sz val="10"/>
            <rFont val="Arial"/>
            <family val="2"/>
          </rPr>
          <t>Ô chỉ tiêu có định dạng số. Đơn vị tính x 1 (hoặc %)</t>
        </r>
      </text>
    </comment>
    <comment ref="G29" authorId="0" shapeId="0">
      <text>
        <r>
          <rPr>
            <sz val="10"/>
            <rFont val="Arial"/>
            <family val="2"/>
          </rPr>
          <t>Ô chỉ tiêu có định dạng số. Đơn vị tính x 1 (hoặc %)</t>
        </r>
      </text>
    </comment>
    <comment ref="A31" authorId="0" shapeId="0">
      <text>
        <r>
          <rPr>
            <sz val="10"/>
            <rFont val="Arial"/>
            <family val="2"/>
          </rPr>
          <t>Ô chỉ tiêu có định dạng số. Đơn vị tính x 1 (hoặc %)
Dữ liệu động đầu vào hợp lệ khi chỉ được thêm dòng trên ô này.</t>
        </r>
      </text>
    </comment>
    <comment ref="B31" authorId="0" shapeId="0">
      <text>
        <r>
          <rPr>
            <sz val="10"/>
            <rFont val="Arial"/>
            <family val="2"/>
          </rPr>
          <t>Ô chỉ tiêu có định dạng ký tự
Dữ liệu động đầu vào hợp lệ khi chỉ được thêm dòng trên ô này.</t>
        </r>
      </text>
    </comment>
    <comment ref="C31" authorId="0" shapeId="0">
      <text>
        <r>
          <rPr>
            <sz val="10"/>
            <rFont val="Arial"/>
            <family val="2"/>
          </rPr>
          <t>Ô chỉ tiêu có định dạng số. Đơn vị tính x 1 (hoặc %)
Dữ liệu động đầu vào hợp lệ khi chỉ được thêm dòng trên ô này.</t>
        </r>
      </text>
    </comment>
    <comment ref="D31" authorId="0" shapeId="0">
      <text>
        <r>
          <rPr>
            <sz val="10"/>
            <rFont val="Arial"/>
            <family val="2"/>
          </rPr>
          <t>Ô chỉ tiêu có định dạng số. Đơn vị tính x 1 (hoặc %)
Dữ liệu động đầu vào hợp lệ khi chỉ được thêm dòng trên ô này.</t>
        </r>
      </text>
    </comment>
    <comment ref="E31" authorId="0" shapeId="0">
      <text>
        <r>
          <rPr>
            <sz val="10"/>
            <rFont val="Arial"/>
            <family val="2"/>
          </rPr>
          <t>Ô chỉ tiêu có định dạng số. Đơn vị tính x 1 (hoặc %)
Dữ liệu động đầu vào hợp lệ khi chỉ được thêm dòng trên ô này.</t>
        </r>
      </text>
    </comment>
    <comment ref="F31" authorId="0" shapeId="0">
      <text>
        <r>
          <rPr>
            <sz val="10"/>
            <rFont val="Arial"/>
            <family val="2"/>
          </rPr>
          <t>Ô chỉ tiêu có định dạng số. Đơn vị tính x 1 (hoặc %)
Dữ liệu động đầu vào hợp lệ khi chỉ được thêm dòng trên ô này.</t>
        </r>
      </text>
    </comment>
    <comment ref="D32" authorId="0" shapeId="0">
      <text>
        <r>
          <rPr>
            <sz val="10"/>
            <rFont val="Arial"/>
            <family val="2"/>
          </rPr>
          <t>Ô chỉ tiêu có định dạng số. Đơn vị tính x 1 (hoặc %)</t>
        </r>
      </text>
    </comment>
    <comment ref="E32" authorId="0" shapeId="0">
      <text>
        <r>
          <rPr>
            <sz val="10"/>
            <rFont val="Arial"/>
            <family val="2"/>
          </rPr>
          <t>Ô chỉ tiêu có định dạng số. Đơn vị tính x 1 (hoặc %)</t>
        </r>
      </text>
    </comment>
    <comment ref="F32" authorId="0" shapeId="0">
      <text>
        <r>
          <rPr>
            <sz val="10"/>
            <rFont val="Arial"/>
            <family val="2"/>
          </rPr>
          <t>Ô chỉ tiêu có định dạng số. Đơn vị tính x 1 (hoặc %)</t>
        </r>
      </text>
    </comment>
    <comment ref="G32" authorId="0" shapeId="0">
      <text>
        <r>
          <rPr>
            <sz val="10"/>
            <rFont val="Arial"/>
            <family val="2"/>
          </rPr>
          <t>Ô chỉ tiêu có định dạng số. Đơn vị tính x 1 (hoặc %)</t>
        </r>
      </text>
    </comment>
    <comment ref="D33" authorId="0" shapeId="0">
      <text>
        <r>
          <rPr>
            <sz val="10"/>
            <rFont val="Arial"/>
            <family val="2"/>
          </rPr>
          <t>Ô chỉ tiêu có định dạng số. Đơn vị tính x 1 (hoặc %)</t>
        </r>
      </text>
    </comment>
    <comment ref="E33" authorId="0" shapeId="0">
      <text>
        <r>
          <rPr>
            <sz val="10"/>
            <rFont val="Arial"/>
            <family val="2"/>
          </rPr>
          <t>Ô chỉ tiêu có định dạng số. Đơn vị tính x 1 (hoặc %)</t>
        </r>
      </text>
    </comment>
    <comment ref="F33" authorId="0" shapeId="0">
      <text>
        <r>
          <rPr>
            <sz val="10"/>
            <rFont val="Arial"/>
            <family val="2"/>
          </rPr>
          <t>Ô chỉ tiêu có định dạng số. Đơn vị tính x 1 (hoặc %)</t>
        </r>
      </text>
    </comment>
    <comment ref="A35" authorId="0" shapeId="0">
      <text>
        <r>
          <rPr>
            <sz val="10"/>
            <rFont val="Arial"/>
            <family val="2"/>
          </rPr>
          <t>Ô chỉ tiêu có định dạng ký tự
Dữ liệu động đầu vào hợp lệ khi chỉ được thêm dòng trên ô này.</t>
        </r>
      </text>
    </comment>
    <comment ref="B35" authorId="0" shapeId="0">
      <text>
        <r>
          <rPr>
            <sz val="10"/>
            <rFont val="Arial"/>
            <family val="2"/>
          </rPr>
          <t>Ô chỉ tiêu có định dạng ký tự
Dữ liệu động đầu vào hợp lệ khi chỉ được thêm dòng trên ô này.</t>
        </r>
      </text>
    </comment>
    <comment ref="C35" authorId="0" shapeId="0">
      <text>
        <r>
          <rPr>
            <sz val="10"/>
            <rFont val="Arial"/>
            <family val="2"/>
          </rPr>
          <t>Ô chỉ tiêu có định dạng ký tự
Dữ liệu động đầu vào hợp lệ khi chỉ được thêm dòng trên ô này.</t>
        </r>
      </text>
    </comment>
    <comment ref="D35" authorId="0" shapeId="0">
      <text>
        <r>
          <rPr>
            <sz val="10"/>
            <rFont val="Arial"/>
            <family val="2"/>
          </rPr>
          <t>Ô chỉ tiêu có định dạng số. Đơn vị tính x 1 (hoặc %)
Dữ liệu động đầu vào hợp lệ khi chỉ được thêm dòng trên ô này.</t>
        </r>
      </text>
    </comment>
    <comment ref="E35" authorId="0" shapeId="0">
      <text>
        <r>
          <rPr>
            <sz val="10"/>
            <rFont val="Arial"/>
            <family val="2"/>
          </rPr>
          <t>Ô chỉ tiêu có định dạng số. Đơn vị tính x 1 (hoặc %)
Dữ liệu động đầu vào hợp lệ khi chỉ được thêm dòng trên ô này.</t>
        </r>
      </text>
    </comment>
    <comment ref="F35" authorId="0" shapeId="0">
      <text>
        <r>
          <rPr>
            <sz val="10"/>
            <rFont val="Arial"/>
            <family val="2"/>
          </rPr>
          <t>Ô chỉ tiêu có định dạng số. Đơn vị tính x 1 (hoặc %)
Dữ liệu động đầu vào hợp lệ khi chỉ được thêm dòng trên ô này.</t>
        </r>
      </text>
    </comment>
    <comment ref="G35" authorId="0" shapeId="0">
      <text>
        <r>
          <rPr>
            <sz val="10"/>
            <rFont val="Arial"/>
            <family val="2"/>
          </rPr>
          <t>Ô chỉ tiêu có định dạng số. Đơn vị tính x 1 (hoặc %)
Dữ liệu động đầu vào hợp lệ khi chỉ được thêm dòng trên ô này.</t>
        </r>
      </text>
    </comment>
    <comment ref="A37" authorId="0" shapeId="0">
      <text>
        <r>
          <rPr>
            <sz val="10"/>
            <rFont val="Arial"/>
            <family val="2"/>
          </rPr>
          <t>Ô chỉ tiêu có định dạng ký tự
Dữ liệu động đầu vào hợp lệ khi chỉ được thêm dòng trên ô này.</t>
        </r>
      </text>
    </comment>
    <comment ref="B37" authorId="0" shapeId="0">
      <text>
        <r>
          <rPr>
            <sz val="10"/>
            <rFont val="Arial"/>
            <family val="2"/>
          </rPr>
          <t>Ô chỉ tiêu có định dạng ký tự
Dữ liệu động đầu vào hợp lệ khi chỉ được thêm dòng trên ô này.</t>
        </r>
      </text>
    </comment>
    <comment ref="C37" authorId="0" shapeId="0">
      <text>
        <r>
          <rPr>
            <sz val="10"/>
            <rFont val="Arial"/>
            <family val="2"/>
          </rPr>
          <t>Ô chỉ tiêu có định dạng ký tự
Dữ liệu động đầu vào hợp lệ khi chỉ được thêm dòng trên ô này.</t>
        </r>
      </text>
    </comment>
    <comment ref="D37" authorId="0" shapeId="0">
      <text>
        <r>
          <rPr>
            <sz val="10"/>
            <rFont val="Arial"/>
            <family val="2"/>
          </rPr>
          <t>Ô chỉ tiêu có định dạng số. Đơn vị tính x 1 (hoặc %)
Dữ liệu động đầu vào hợp lệ khi chỉ được thêm dòng trên ô này.</t>
        </r>
      </text>
    </comment>
    <comment ref="E37" authorId="0" shapeId="0">
      <text>
        <r>
          <rPr>
            <sz val="10"/>
            <rFont val="Arial"/>
            <family val="2"/>
          </rPr>
          <t>Ô chỉ tiêu có định dạng số. Đơn vị tính x 1 (hoặc %)
Dữ liệu động đầu vào hợp lệ khi chỉ được thêm dòng trên ô này.</t>
        </r>
      </text>
    </comment>
    <comment ref="F37" authorId="0" shapeId="0">
      <text>
        <r>
          <rPr>
            <sz val="10"/>
            <rFont val="Arial"/>
            <family val="2"/>
          </rPr>
          <t>Ô chỉ tiêu có định dạng số. Đơn vị tính x 1 (hoặc %)
Dữ liệu động đầu vào hợp lệ khi chỉ được thêm dòng trên ô này.</t>
        </r>
      </text>
    </comment>
    <comment ref="D40" authorId="0" shapeId="0">
      <text>
        <r>
          <rPr>
            <sz val="10"/>
            <rFont val="Arial"/>
            <family val="2"/>
          </rPr>
          <t>Ô chỉ tiêu có định dạng số. Đơn vị tính x 1 (hoặc %)</t>
        </r>
      </text>
    </comment>
    <comment ref="E40" authorId="0" shapeId="0">
      <text>
        <r>
          <rPr>
            <sz val="10"/>
            <rFont val="Arial"/>
            <family val="2"/>
          </rPr>
          <t>Ô chỉ tiêu có định dạng số. Đơn vị tính x 1 (hoặc %)</t>
        </r>
      </text>
    </comment>
    <comment ref="F40" authorId="0" shapeId="0">
      <text>
        <r>
          <rPr>
            <sz val="10"/>
            <rFont val="Arial"/>
            <family val="2"/>
          </rPr>
          <t>Ô chỉ tiêu có định dạng số. Đơn vị tính x 1 (hoặc %)</t>
        </r>
      </text>
    </comment>
    <comment ref="D41" authorId="0" shapeId="0">
      <text>
        <r>
          <rPr>
            <sz val="10"/>
            <rFont val="Arial"/>
            <family val="2"/>
          </rPr>
          <t>Ô chỉ tiêu có định dạng số. Đơn vị tính x 1 (hoặc %)</t>
        </r>
      </text>
    </comment>
    <comment ref="E41" authorId="0" shapeId="0">
      <text>
        <r>
          <rPr>
            <sz val="10"/>
            <rFont val="Arial"/>
            <family val="2"/>
          </rPr>
          <t>Ô chỉ tiêu có định dạng số. Đơn vị tính x 1 (hoặc %)</t>
        </r>
      </text>
    </comment>
    <comment ref="F41" authorId="0" shapeId="0">
      <text>
        <r>
          <rPr>
            <sz val="10"/>
            <rFont val="Arial"/>
            <family val="2"/>
          </rPr>
          <t>Ô chỉ tiêu có định dạng số. Đơn vị tính x 1 (hoặc %)</t>
        </r>
      </text>
    </comment>
  </commentList>
</comments>
</file>

<file path=xl/comments4.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ký tự</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ký tự</t>
        </r>
      </text>
    </comment>
    <comment ref="H3" authorId="0" shapeId="0">
      <text>
        <r>
          <rPr>
            <sz val="10"/>
            <rFont val="Arial"/>
            <family val="2"/>
          </rPr>
          <t>Ô chỉ tiêu có định dạng số. Đơn vị tính x 1 (hoặc %)</t>
        </r>
      </text>
    </comment>
    <comment ref="I3" authorId="0" shapeId="0">
      <text>
        <r>
          <rPr>
            <sz val="10"/>
            <rFont val="Arial"/>
            <family val="2"/>
          </rPr>
          <t>Ô chỉ tiêu có định dạng ký tự</t>
        </r>
      </text>
    </comment>
    <comment ref="J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ký tự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số. Đơn vị tính x 1 (hoặc %)
Dữ liệu động đầu vào hợp lệ khi chỉ được thêm dòng trên ô này.</t>
        </r>
      </text>
    </comment>
    <comment ref="G5" authorId="0" shapeId="0">
      <text>
        <r>
          <rPr>
            <sz val="10"/>
            <rFont val="Arial"/>
            <family val="2"/>
          </rPr>
          <t>Ô chỉ tiêu có định dạng ký tự
Dữ liệu động đầu vào hợp lệ khi chỉ được thêm dòng trên ô này.</t>
        </r>
      </text>
    </comment>
    <comment ref="H5" authorId="0" shapeId="0">
      <text>
        <r>
          <rPr>
            <sz val="10"/>
            <rFont val="Arial"/>
            <family val="2"/>
          </rPr>
          <t>Ô chỉ tiêu có định dạng số. Đơn vị tính x 1 (hoặc %)
Dữ liệu động đầu vào hợp lệ khi chỉ được thêm dòng trên ô này.</t>
        </r>
      </text>
    </comment>
    <comment ref="I5" authorId="0" shapeId="0">
      <text>
        <r>
          <rPr>
            <sz val="10"/>
            <rFont val="Arial"/>
            <family val="2"/>
          </rPr>
          <t>Ô chỉ tiêu có định dạng ký tự
Dữ liệu động đầu vào hợp lệ khi chỉ được thêm dòng trên ô này.</t>
        </r>
      </text>
    </comment>
    <comment ref="J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ký tự</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ký tự</t>
        </r>
      </text>
    </comment>
    <comment ref="H6" authorId="0" shapeId="0">
      <text>
        <r>
          <rPr>
            <sz val="10"/>
            <rFont val="Arial"/>
            <family val="2"/>
          </rPr>
          <t>Ô chỉ tiêu có định dạng số. Đơn vị tính x 1 (hoặc %)</t>
        </r>
      </text>
    </comment>
    <comment ref="I6" authorId="0" shapeId="0">
      <text>
        <r>
          <rPr>
            <sz val="10"/>
            <rFont val="Arial"/>
            <family val="2"/>
          </rPr>
          <t>Ô chỉ tiêu có định dạng ký tự</t>
        </r>
      </text>
    </comment>
    <comment ref="J6" authorId="0" shapeId="0">
      <text>
        <r>
          <rPr>
            <sz val="10"/>
            <rFont val="Arial"/>
            <family val="2"/>
          </rPr>
          <t>Ô chỉ tiêu có định dạng số. Đơn vị tính x 1 (hoặc %)</t>
        </r>
      </text>
    </comment>
    <comment ref="C7" authorId="0" shapeId="0">
      <text>
        <r>
          <rPr>
            <sz val="10"/>
            <rFont val="Arial"/>
            <family val="2"/>
          </rPr>
          <t>Ô chỉ tiêu có định dạng ký tự</t>
        </r>
      </text>
    </comment>
    <comment ref="D7" authorId="0" shapeId="0">
      <text>
        <r>
          <rPr>
            <sz val="10"/>
            <rFont val="Arial"/>
            <family val="2"/>
          </rPr>
          <t>Ô chỉ tiêu có định dạng ký tự</t>
        </r>
      </text>
    </comment>
    <comment ref="E7" authorId="0" shapeId="0">
      <text>
        <r>
          <rPr>
            <sz val="10"/>
            <rFont val="Arial"/>
            <family val="2"/>
          </rPr>
          <t>Ô chỉ tiêu có định dạng ký tự</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ký tự</t>
        </r>
      </text>
    </comment>
    <comment ref="H7" authorId="0" shapeId="0">
      <text>
        <r>
          <rPr>
            <sz val="10"/>
            <rFont val="Arial"/>
            <family val="2"/>
          </rPr>
          <t>Ô chỉ tiêu có định dạng số. Đơn vị tính x 1 (hoặc %)</t>
        </r>
      </text>
    </comment>
    <comment ref="I7" authorId="0" shapeId="0">
      <text>
        <r>
          <rPr>
            <sz val="10"/>
            <rFont val="Arial"/>
            <family val="2"/>
          </rPr>
          <t>Ô chỉ tiêu có định dạng ký tự</t>
        </r>
      </text>
    </comment>
    <comment ref="J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
Dữ liệu động đầu vào hợp lệ khi chỉ được thêm dòng trên ô này.</t>
        </r>
      </text>
    </comment>
    <comment ref="D9" authorId="0" shapeId="0">
      <text>
        <r>
          <rPr>
            <sz val="10"/>
            <rFont val="Arial"/>
            <family val="2"/>
          </rPr>
          <t>Ô chỉ tiêu có định dạng ký tự
Dữ liệu động đầu vào hợp lệ khi chỉ được thêm dòng trên ô này.</t>
        </r>
      </text>
    </comment>
    <comment ref="E9" authorId="0" shapeId="0">
      <text>
        <r>
          <rPr>
            <sz val="10"/>
            <rFont val="Arial"/>
            <family val="2"/>
          </rPr>
          <t>Ô chỉ tiêu có định dạng ký tự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ký tự
Dữ liệu động đầu vào hợp lệ khi chỉ được thêm dòng trên ô này.</t>
        </r>
      </text>
    </comment>
    <comment ref="H9" authorId="0" shapeId="0">
      <text>
        <r>
          <rPr>
            <sz val="10"/>
            <rFont val="Arial"/>
            <family val="2"/>
          </rPr>
          <t>Ô chỉ tiêu có định dạng số. Đơn vị tính x 1 (hoặc %)
Dữ liệu động đầu vào hợp lệ khi chỉ được thêm dòng trên ô này.</t>
        </r>
      </text>
    </comment>
    <comment ref="I9" authorId="0" shapeId="0">
      <text>
        <r>
          <rPr>
            <sz val="10"/>
            <rFont val="Arial"/>
            <family val="2"/>
          </rPr>
          <t>Ô chỉ tiêu có định dạng ký tự
Dữ liệu động đầu vào hợp lệ khi chỉ được thêm dòng trên ô này.</t>
        </r>
      </text>
    </comment>
    <comment ref="J9" authorId="0" shapeId="0">
      <text>
        <r>
          <rPr>
            <sz val="10"/>
            <rFont val="Arial"/>
            <family val="2"/>
          </rPr>
          <t>Ô chỉ tiêu có định dạng số. Đơn vị tính x 1 (hoặc %)
Dữ liệu động đầu vào hợp lệ khi chỉ được thêm dòng trên ô này.</t>
        </r>
      </text>
    </comment>
    <comment ref="C10" authorId="0" shapeId="0">
      <text>
        <r>
          <rPr>
            <sz val="10"/>
            <rFont val="Arial"/>
            <family val="2"/>
          </rPr>
          <t>Ô chỉ tiêu có định dạng ký tự</t>
        </r>
      </text>
    </comment>
    <comment ref="D10" authorId="0" shapeId="0">
      <text>
        <r>
          <rPr>
            <sz val="10"/>
            <rFont val="Arial"/>
            <family val="2"/>
          </rPr>
          <t>Ô chỉ tiêu có định dạng ký tự</t>
        </r>
      </text>
    </comment>
    <comment ref="E10" authorId="0" shapeId="0">
      <text>
        <r>
          <rPr>
            <sz val="10"/>
            <rFont val="Arial"/>
            <family val="2"/>
          </rPr>
          <t>Ô chỉ tiêu có định dạng ký tự</t>
        </r>
      </text>
    </comment>
    <comment ref="F10" authorId="0" shapeId="0">
      <text>
        <r>
          <rPr>
            <sz val="10"/>
            <rFont val="Arial"/>
            <family val="2"/>
          </rPr>
          <t>Ô chỉ tiêu có định dạng số. Đơn vị tính x 1 (hoặc %)</t>
        </r>
      </text>
    </comment>
    <comment ref="G10" authorId="0" shapeId="0">
      <text>
        <r>
          <rPr>
            <sz val="10"/>
            <rFont val="Arial"/>
            <family val="2"/>
          </rPr>
          <t>Ô chỉ tiêu có định dạng ký tự</t>
        </r>
      </text>
    </comment>
    <comment ref="H10" authorId="0" shapeId="0">
      <text>
        <r>
          <rPr>
            <sz val="10"/>
            <rFont val="Arial"/>
            <family val="2"/>
          </rPr>
          <t>Ô chỉ tiêu có định dạng số. Đơn vị tính x 1 (hoặc %)</t>
        </r>
      </text>
    </comment>
    <comment ref="I10" authorId="0" shapeId="0">
      <text>
        <r>
          <rPr>
            <sz val="10"/>
            <rFont val="Arial"/>
            <family val="2"/>
          </rPr>
          <t>Ô chỉ tiêu có định dạng ký tự</t>
        </r>
      </text>
    </comment>
    <comment ref="J10" authorId="0" shapeId="0">
      <text>
        <r>
          <rPr>
            <sz val="10"/>
            <rFont val="Arial"/>
            <family val="2"/>
          </rPr>
          <t>Ô chỉ tiêu có định dạng số. Đơn vị tính x 1 (hoặc %)</t>
        </r>
      </text>
    </comment>
    <comment ref="C11" authorId="0" shapeId="0">
      <text>
        <r>
          <rPr>
            <sz val="10"/>
            <rFont val="Arial"/>
            <family val="2"/>
          </rPr>
          <t>Ô chỉ tiêu có định dạng ký tự</t>
        </r>
      </text>
    </comment>
    <comment ref="D11" authorId="0" shapeId="0">
      <text>
        <r>
          <rPr>
            <sz val="10"/>
            <rFont val="Arial"/>
            <family val="2"/>
          </rPr>
          <t>Ô chỉ tiêu có định dạng ký tự</t>
        </r>
      </text>
    </comment>
    <comment ref="E11" authorId="0" shapeId="0">
      <text>
        <r>
          <rPr>
            <sz val="10"/>
            <rFont val="Arial"/>
            <family val="2"/>
          </rPr>
          <t>Ô chỉ tiêu có định dạng ký tự</t>
        </r>
      </text>
    </comment>
    <comment ref="F11" authorId="0" shapeId="0">
      <text>
        <r>
          <rPr>
            <sz val="10"/>
            <rFont val="Arial"/>
            <family val="2"/>
          </rPr>
          <t>Ô chỉ tiêu có định dạng số. Đơn vị tính x 1 (hoặc %)</t>
        </r>
      </text>
    </comment>
    <comment ref="G11" authorId="0" shapeId="0">
      <text>
        <r>
          <rPr>
            <sz val="10"/>
            <rFont val="Arial"/>
            <family val="2"/>
          </rPr>
          <t>Ô chỉ tiêu có định dạng ký tự</t>
        </r>
      </text>
    </comment>
    <comment ref="H11" authorId="0" shapeId="0">
      <text>
        <r>
          <rPr>
            <sz val="10"/>
            <rFont val="Arial"/>
            <family val="2"/>
          </rPr>
          <t>Ô chỉ tiêu có định dạng số. Đơn vị tính x 1 (hoặc %)</t>
        </r>
      </text>
    </comment>
    <comment ref="I11" authorId="0" shapeId="0">
      <text>
        <r>
          <rPr>
            <sz val="10"/>
            <rFont val="Arial"/>
            <family val="2"/>
          </rPr>
          <t>Ô chỉ tiêu có định dạng ký tự</t>
        </r>
      </text>
    </comment>
    <comment ref="J11" authorId="0" shapeId="0">
      <text>
        <r>
          <rPr>
            <sz val="10"/>
            <rFont val="Arial"/>
            <family val="2"/>
          </rPr>
          <t>Ô chỉ tiêu có định dạng số. Đơn vị tính x 1 (hoặc %)</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ký tự</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số. Đơn vị tính x 1 (hoặc %)</t>
        </r>
      </text>
    </comment>
    <comment ref="G12" authorId="0" shapeId="0">
      <text>
        <r>
          <rPr>
            <sz val="10"/>
            <rFont val="Arial"/>
            <family val="2"/>
          </rPr>
          <t>Ô chỉ tiêu có định dạng ký tự</t>
        </r>
      </text>
    </comment>
    <comment ref="H12" authorId="0" shapeId="0">
      <text>
        <r>
          <rPr>
            <sz val="10"/>
            <rFont val="Arial"/>
            <family val="2"/>
          </rPr>
          <t>Ô chỉ tiêu có định dạng số. Đơn vị tính x 1 (hoặc %)</t>
        </r>
      </text>
    </comment>
    <comment ref="I12" authorId="0" shapeId="0">
      <text>
        <r>
          <rPr>
            <sz val="10"/>
            <rFont val="Arial"/>
            <family val="2"/>
          </rPr>
          <t>Ô chỉ tiêu có định dạng ký tự</t>
        </r>
      </text>
    </comment>
    <comment ref="J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ký tự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số. Đơn vị tính x 1 (hoặc %)
Dữ liệu động đầu vào hợp lệ khi chỉ được thêm dòng trên ô này.</t>
        </r>
      </text>
    </comment>
    <comment ref="G14" authorId="0" shapeId="0">
      <text>
        <r>
          <rPr>
            <sz val="10"/>
            <rFont val="Arial"/>
            <family val="2"/>
          </rPr>
          <t>Ô chỉ tiêu có định dạng ký tự
Dữ liệu động đầu vào hợp lệ khi chỉ được thêm dòng trên ô này.</t>
        </r>
      </text>
    </comment>
    <comment ref="H14" authorId="0" shapeId="0">
      <text>
        <r>
          <rPr>
            <sz val="10"/>
            <rFont val="Arial"/>
            <family val="2"/>
          </rPr>
          <t>Ô chỉ tiêu có định dạng số. Đơn vị tính x 1 (hoặc %)
Dữ liệu động đầu vào hợp lệ khi chỉ được thêm dòng trên ô này.</t>
        </r>
      </text>
    </comment>
    <comment ref="I14" authorId="0" shapeId="0">
      <text>
        <r>
          <rPr>
            <sz val="10"/>
            <rFont val="Arial"/>
            <family val="2"/>
          </rPr>
          <t>Ô chỉ tiêu có định dạng ký tự
Dữ liệu động đầu vào hợp lệ khi chỉ được thêm dòng trên ô này.</t>
        </r>
      </text>
    </comment>
    <comment ref="J14" authorId="0" shapeId="0">
      <text>
        <r>
          <rPr>
            <sz val="10"/>
            <rFont val="Arial"/>
            <family val="2"/>
          </rPr>
          <t>Ô chỉ tiêu có định dạng số. Đơn vị tính x 1 (hoặc %)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ký tự</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ký tự</t>
        </r>
      </text>
    </comment>
    <comment ref="H15" authorId="0" shapeId="0">
      <text>
        <r>
          <rPr>
            <sz val="10"/>
            <rFont val="Arial"/>
            <family val="2"/>
          </rPr>
          <t>Ô chỉ tiêu có định dạng số. Đơn vị tính x 1 (hoặc %)</t>
        </r>
      </text>
    </comment>
    <comment ref="I15" authorId="0" shapeId="0">
      <text>
        <r>
          <rPr>
            <sz val="10"/>
            <rFont val="Arial"/>
            <family val="2"/>
          </rPr>
          <t>Ô chỉ tiêu có định dạng ký tự</t>
        </r>
      </text>
    </comment>
    <comment ref="J15" authorId="0" shapeId="0">
      <text>
        <r>
          <rPr>
            <sz val="10"/>
            <rFont val="Arial"/>
            <family val="2"/>
          </rPr>
          <t>Ô chỉ tiêu có định dạng số. Đơn vị tính x 1 (hoặc %)</t>
        </r>
      </text>
    </comment>
    <comment ref="C16" authorId="0" shapeId="0">
      <text>
        <r>
          <rPr>
            <sz val="10"/>
            <rFont val="Arial"/>
            <family val="2"/>
          </rPr>
          <t>Ô chỉ tiêu có định dạng ký tự</t>
        </r>
      </text>
    </comment>
    <comment ref="D16" authorId="0" shapeId="0">
      <text>
        <r>
          <rPr>
            <sz val="10"/>
            <rFont val="Arial"/>
            <family val="2"/>
          </rPr>
          <t>Ô chỉ tiêu có định dạng ký tự</t>
        </r>
      </text>
    </comment>
    <comment ref="E16" authorId="0" shapeId="0">
      <text>
        <r>
          <rPr>
            <sz val="10"/>
            <rFont val="Arial"/>
            <family val="2"/>
          </rPr>
          <t>Ô chỉ tiêu có định dạng ký tự</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ký tự</t>
        </r>
      </text>
    </comment>
    <comment ref="H16" authorId="0" shapeId="0">
      <text>
        <r>
          <rPr>
            <sz val="10"/>
            <rFont val="Arial"/>
            <family val="2"/>
          </rPr>
          <t>Ô chỉ tiêu có định dạng số. Đơn vị tính x 1 (hoặc %)</t>
        </r>
      </text>
    </comment>
    <comment ref="I16" authorId="0" shapeId="0">
      <text>
        <r>
          <rPr>
            <sz val="10"/>
            <rFont val="Arial"/>
            <family val="2"/>
          </rPr>
          <t>Ô chỉ tiêu có định dạng ký tự</t>
        </r>
      </text>
    </comment>
    <comment ref="J16" authorId="0" shapeId="0">
      <text>
        <r>
          <rPr>
            <sz val="10"/>
            <rFont val="Arial"/>
            <family val="2"/>
          </rPr>
          <t>Ô chỉ tiêu có định dạng số. Đơn vị tính x 1 (hoặc %)</t>
        </r>
      </text>
    </comment>
    <comment ref="A18" authorId="0" shapeId="0">
      <text>
        <r>
          <rPr>
            <sz val="10"/>
            <rFont val="Arial"/>
            <family val="2"/>
          </rPr>
          <t>Ô chỉ tiêu có định dạng ký tự
Dữ liệu động đầu vào hợp lệ khi chỉ được thêm dòng trên ô này.</t>
        </r>
      </text>
    </comment>
    <comment ref="B18"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
Dữ liệu động đầu vào hợp lệ khi chỉ được thêm dòng trên ô này.</t>
        </r>
      </text>
    </comment>
    <comment ref="D18" authorId="0" shapeId="0">
      <text>
        <r>
          <rPr>
            <sz val="10"/>
            <rFont val="Arial"/>
            <family val="2"/>
          </rPr>
          <t>Ô chỉ tiêu có định dạng ký tự
Dữ liệu động đầu vào hợp lệ khi chỉ được thêm dòng trên ô này.</t>
        </r>
      </text>
    </comment>
    <comment ref="E18" authorId="0" shapeId="0">
      <text>
        <r>
          <rPr>
            <sz val="10"/>
            <rFont val="Arial"/>
            <family val="2"/>
          </rPr>
          <t>Ô chỉ tiêu có định dạng ký tự
Dữ liệu động đầu vào hợp lệ khi chỉ được thêm dòng trên ô này.</t>
        </r>
      </text>
    </comment>
    <comment ref="F18" authorId="0" shapeId="0">
      <text>
        <r>
          <rPr>
            <sz val="10"/>
            <rFont val="Arial"/>
            <family val="2"/>
          </rPr>
          <t>Ô chỉ tiêu có định dạng số. Đơn vị tính x 1 (hoặc %)
Dữ liệu động đầu vào hợp lệ khi chỉ được thêm dòng trên ô này.</t>
        </r>
      </text>
    </comment>
    <comment ref="G18" authorId="0" shapeId="0">
      <text>
        <r>
          <rPr>
            <sz val="10"/>
            <rFont val="Arial"/>
            <family val="2"/>
          </rPr>
          <t>Ô chỉ tiêu có định dạng ký tự
Dữ liệu động đầu vào hợp lệ khi chỉ được thêm dòng trên ô này.</t>
        </r>
      </text>
    </comment>
    <comment ref="H18" authorId="0" shapeId="0">
      <text>
        <r>
          <rPr>
            <sz val="10"/>
            <rFont val="Arial"/>
            <family val="2"/>
          </rPr>
          <t>Ô chỉ tiêu có định dạng số. Đơn vị tính x 1 (hoặc %)
Dữ liệu động đầu vào hợp lệ khi chỉ được thêm dòng trên ô này.</t>
        </r>
      </text>
    </comment>
    <comment ref="I18" authorId="0" shapeId="0">
      <text>
        <r>
          <rPr>
            <sz val="10"/>
            <rFont val="Arial"/>
            <family val="2"/>
          </rPr>
          <t>Ô chỉ tiêu có định dạng ký tự
Dữ liệu động đầu vào hợp lệ khi chỉ được thêm dòng trên ô này.</t>
        </r>
      </text>
    </comment>
    <comment ref="J18" authorId="0" shapeId="0">
      <text>
        <r>
          <rPr>
            <sz val="10"/>
            <rFont val="Arial"/>
            <family val="2"/>
          </rPr>
          <t>Ô chỉ tiêu có định dạng số. Đơn vị tính x 1 (hoặc %)
Dữ liệu động đầu vào hợp lệ khi chỉ được thêm dòng trên ô này.</t>
        </r>
      </text>
    </comment>
    <comment ref="C19" authorId="0" shapeId="0">
      <text>
        <r>
          <rPr>
            <sz val="10"/>
            <rFont val="Arial"/>
            <family val="2"/>
          </rPr>
          <t>Ô chỉ tiêu có định dạng ký tự</t>
        </r>
      </text>
    </comment>
    <comment ref="D19" authorId="0" shapeId="0">
      <text>
        <r>
          <rPr>
            <sz val="10"/>
            <rFont val="Arial"/>
            <family val="2"/>
          </rPr>
          <t>Ô chỉ tiêu có định dạng ký tự</t>
        </r>
      </text>
    </comment>
    <comment ref="E19" authorId="0" shapeId="0">
      <text>
        <r>
          <rPr>
            <sz val="10"/>
            <rFont val="Arial"/>
            <family val="2"/>
          </rPr>
          <t>Ô chỉ tiêu có định dạng ký tự</t>
        </r>
      </text>
    </comment>
    <comment ref="F19" authorId="0" shapeId="0">
      <text>
        <r>
          <rPr>
            <sz val="10"/>
            <rFont val="Arial"/>
            <family val="2"/>
          </rPr>
          <t>Ô chỉ tiêu có định dạng số. Đơn vị tính x 1 (hoặc %)</t>
        </r>
      </text>
    </comment>
    <comment ref="G19" authorId="0" shapeId="0">
      <text>
        <r>
          <rPr>
            <sz val="10"/>
            <rFont val="Arial"/>
            <family val="2"/>
          </rPr>
          <t>Ô chỉ tiêu có định dạng ký tự</t>
        </r>
      </text>
    </comment>
    <comment ref="H19" authorId="0" shapeId="0">
      <text>
        <r>
          <rPr>
            <sz val="10"/>
            <rFont val="Arial"/>
            <family val="2"/>
          </rPr>
          <t>Ô chỉ tiêu có định dạng số. Đơn vị tính x 1 (hoặc %)</t>
        </r>
      </text>
    </comment>
    <comment ref="I19" authorId="0" shapeId="0">
      <text>
        <r>
          <rPr>
            <sz val="10"/>
            <rFont val="Arial"/>
            <family val="2"/>
          </rPr>
          <t>Ô chỉ tiêu có định dạng ký tự</t>
        </r>
      </text>
    </comment>
    <comment ref="J19" authorId="0" shapeId="0">
      <text>
        <r>
          <rPr>
            <sz val="10"/>
            <rFont val="Arial"/>
            <family val="2"/>
          </rPr>
          <t>Ô chỉ tiêu có định dạng số. Đơn vị tính x 1 (hoặc %)</t>
        </r>
      </text>
    </comment>
    <comment ref="C20" authorId="0" shapeId="0">
      <text>
        <r>
          <rPr>
            <sz val="10"/>
            <rFont val="Arial"/>
            <family val="2"/>
          </rPr>
          <t>Ô chỉ tiêu có định dạng ký tự</t>
        </r>
      </text>
    </comment>
    <comment ref="D20" authorId="0" shapeId="0">
      <text>
        <r>
          <rPr>
            <sz val="10"/>
            <rFont val="Arial"/>
            <family val="2"/>
          </rPr>
          <t>Ô chỉ tiêu có định dạng ký tự</t>
        </r>
      </text>
    </comment>
    <comment ref="E20" authorId="0" shapeId="0">
      <text>
        <r>
          <rPr>
            <sz val="10"/>
            <rFont val="Arial"/>
            <family val="2"/>
          </rPr>
          <t>Ô chỉ tiêu có định dạng ký tự</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ký tự</t>
        </r>
      </text>
    </comment>
    <comment ref="H20" authorId="0" shapeId="0">
      <text>
        <r>
          <rPr>
            <sz val="10"/>
            <rFont val="Arial"/>
            <family val="2"/>
          </rPr>
          <t>Ô chỉ tiêu có định dạng số. Đơn vị tính x 1 (hoặc %)</t>
        </r>
      </text>
    </comment>
    <comment ref="I20" authorId="0" shapeId="0">
      <text>
        <r>
          <rPr>
            <sz val="10"/>
            <rFont val="Arial"/>
            <family val="2"/>
          </rPr>
          <t>Ô chỉ tiêu có định dạng ký tự</t>
        </r>
      </text>
    </comment>
    <comment ref="J20" authorId="0" shapeId="0">
      <text>
        <r>
          <rPr>
            <sz val="10"/>
            <rFont val="Arial"/>
            <family val="2"/>
          </rPr>
          <t>Ô chỉ tiêu có định dạng số. Đơn vị tính x 1 (hoặc %)</t>
        </r>
      </text>
    </comment>
  </commentList>
</comments>
</file>

<file path=xl/comments5.xml><?xml version="1.0" encoding="utf-8"?>
<comments xmlns="http://schemas.openxmlformats.org/spreadsheetml/2006/main">
  <authors>
    <author/>
  </authors>
  <commentList>
    <comment ref="D2" authorId="0" shapeId="0">
      <text>
        <r>
          <rPr>
            <sz val="10"/>
            <rFont val="Arial"/>
            <family val="2"/>
          </rPr>
          <t>Ô chỉ tiêu có định dạng số. Đơn vị tính x 1 (hoặc %)</t>
        </r>
      </text>
    </comment>
    <comment ref="E2"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D8" authorId="0" shapeId="0">
      <text>
        <r>
          <rPr>
            <sz val="10"/>
            <rFont val="Arial"/>
            <family val="2"/>
          </rPr>
          <t>Ô chỉ tiêu có định dạng số. Đơn vị tính x 1 (hoặc %)</t>
        </r>
      </text>
    </comment>
    <comment ref="E8"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D10" authorId="0" shapeId="0">
      <text>
        <r>
          <rPr>
            <sz val="10"/>
            <rFont val="Arial"/>
            <family val="2"/>
          </rPr>
          <t>Ô chỉ tiêu có định dạng số. Đơn vị tính x 1 (hoặc %)</t>
        </r>
      </text>
    </comment>
    <comment ref="E10" authorId="0" shapeId="0">
      <text>
        <r>
          <rPr>
            <sz val="10"/>
            <rFont val="Arial"/>
            <family val="2"/>
          </rPr>
          <t>Ô chỉ tiêu có định dạng số. Đơn vị tính x 1 (hoặc %)</t>
        </r>
      </text>
    </comment>
    <comment ref="D11" authorId="0" shapeId="0">
      <text>
        <r>
          <rPr>
            <sz val="10"/>
            <rFont val="Arial"/>
            <family val="2"/>
          </rPr>
          <t>Ô chỉ tiêu có định dạng số. Đơn vị tính x 1 (hoặc %)</t>
        </r>
      </text>
    </comment>
    <comment ref="E11"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số. Đơn vị tính x 1 (hoặc %)</t>
        </r>
      </text>
    </comment>
    <comment ref="D13" authorId="0" shapeId="0">
      <text>
        <r>
          <rPr>
            <sz val="10"/>
            <rFont val="Arial"/>
            <family val="2"/>
          </rPr>
          <t>Ô chỉ tiêu có định dạng số. Đơn vị tính x 1 (hoặc %)</t>
        </r>
      </text>
    </comment>
    <comment ref="E13"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D17" authorId="0" shapeId="0">
      <text>
        <r>
          <rPr>
            <sz val="10"/>
            <rFont val="Arial"/>
            <family val="2"/>
          </rPr>
          <t>Ô chỉ tiêu có định dạng số. Đơn vị tính x 1 (hoặc %)</t>
        </r>
      </text>
    </comment>
    <comment ref="E17" authorId="0" shapeId="0">
      <text>
        <r>
          <rPr>
            <sz val="10"/>
            <rFont val="Arial"/>
            <family val="2"/>
          </rPr>
          <t>Ô chỉ tiêu có định dạng số. Đơn vị tính x 1 (hoặc %)</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số. Đơn vị tính x 1 (hoặc %)</t>
        </r>
      </text>
    </comment>
    <comment ref="D19" authorId="0" shapeId="0">
      <text>
        <r>
          <rPr>
            <sz val="10"/>
            <rFont val="Arial"/>
            <family val="2"/>
          </rPr>
          <t>Ô chỉ tiêu có định dạng số. Đơn vị tính x 1 (hoặc %)</t>
        </r>
      </text>
    </comment>
    <comment ref="E19"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D22" authorId="0" shapeId="0">
      <text>
        <r>
          <rPr>
            <sz val="10"/>
            <rFont val="Arial"/>
            <family val="2"/>
          </rPr>
          <t>Ô chỉ tiêu có định dạng số. Đơn vị tính x 1 (hoặc %)</t>
        </r>
      </text>
    </comment>
    <comment ref="E22" authorId="0" shapeId="0">
      <text>
        <r>
          <rPr>
            <sz val="10"/>
            <rFont val="Arial"/>
            <family val="2"/>
          </rPr>
          <t>Ô chỉ tiêu có định dạng số. Đơn vị tính x 1 (hoặc %)</t>
        </r>
      </text>
    </comment>
    <comment ref="D23" authorId="0" shapeId="0">
      <text>
        <r>
          <rPr>
            <sz val="10"/>
            <rFont val="Arial"/>
            <family val="2"/>
          </rPr>
          <t>Ô chỉ tiêu có định dạng số. Đơn vị tính x 1 (hoặc %)</t>
        </r>
      </text>
    </comment>
    <comment ref="E23"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D25" authorId="0" shapeId="0">
      <text>
        <r>
          <rPr>
            <sz val="10"/>
            <rFont val="Arial"/>
            <family val="2"/>
          </rPr>
          <t>Ô chỉ tiêu có định dạng số. Đơn vị tính %</t>
        </r>
      </text>
    </comment>
    <comment ref="E25" authorId="0" shapeId="0">
      <text>
        <r>
          <rPr>
            <sz val="10"/>
            <rFont val="Arial"/>
            <family val="2"/>
          </rPr>
          <t>Ô chỉ tiêu có định dạng số. Đơn vị tính %</t>
        </r>
      </text>
    </comment>
    <comment ref="D26" authorId="0" shapeId="0">
      <text>
        <r>
          <rPr>
            <sz val="10"/>
            <rFont val="Arial"/>
            <family val="2"/>
          </rPr>
          <t>Ô chỉ tiêu có định dạng số. Đơn vị tính %</t>
        </r>
      </text>
    </comment>
    <comment ref="E26" authorId="0" shapeId="0">
      <text>
        <r>
          <rPr>
            <sz val="10"/>
            <rFont val="Arial"/>
            <family val="2"/>
          </rPr>
          <t>Ô chỉ tiêu có định dạng số. Đơn vị tính %</t>
        </r>
      </text>
    </comment>
    <comment ref="D27" authorId="0" shapeId="0">
      <text>
        <r>
          <rPr>
            <sz val="10"/>
            <rFont val="Arial"/>
            <family val="2"/>
          </rPr>
          <t>Ô chỉ tiêu có định dạng số. Đơn vị tính %</t>
        </r>
      </text>
    </comment>
    <comment ref="E27" authorId="0" shapeId="0">
      <text>
        <r>
          <rPr>
            <sz val="10"/>
            <rFont val="Arial"/>
            <family val="2"/>
          </rPr>
          <t>Ô chỉ tiêu có định dạng số. Đơn vị tính %</t>
        </r>
      </text>
    </comment>
    <comment ref="D28" authorId="0" shapeId="0">
      <text>
        <r>
          <rPr>
            <sz val="10"/>
            <rFont val="Arial"/>
            <family val="2"/>
          </rPr>
          <t>Ô chỉ tiêu có định dạng số. Đơn vị tính x 1 (hoặc %)</t>
        </r>
      </text>
    </comment>
    <comment ref="E28" authorId="0" shapeId="0">
      <text>
        <r>
          <rPr>
            <sz val="10"/>
            <rFont val="Arial"/>
            <family val="2"/>
          </rPr>
          <t>Ô chỉ tiêu có định dạng số. Đơn vị tính x 1 (hoặc %)</t>
        </r>
      </text>
    </comment>
    <comment ref="D29" authorId="0" shapeId="0">
      <text>
        <r>
          <rPr>
            <sz val="10"/>
            <rFont val="Arial"/>
            <family val="2"/>
          </rPr>
          <t>Ô chỉ tiêu có định dạng số. Đơn vị tính x 1 (hoặc %)</t>
        </r>
      </text>
    </comment>
    <comment ref="E29" authorId="0" shapeId="0">
      <text>
        <r>
          <rPr>
            <sz val="10"/>
            <rFont val="Arial"/>
            <family val="2"/>
          </rPr>
          <t>Ô chỉ tiêu có định dạng số. Đơn vị tính x 1 (hoặc %)</t>
        </r>
      </text>
    </comment>
    <comment ref="D30" authorId="0" shapeId="0">
      <text>
        <r>
          <rPr>
            <sz val="10"/>
            <rFont val="Arial"/>
            <family val="2"/>
          </rPr>
          <t>Ô chỉ tiêu có định dạng số. Đơn vị tính x 1 (hoặc %)</t>
        </r>
      </text>
    </comment>
    <comment ref="E30" authorId="0" shapeId="0">
      <text>
        <r>
          <rPr>
            <sz val="10"/>
            <rFont val="Arial"/>
            <family val="2"/>
          </rPr>
          <t>Ô chỉ tiêu có định dạng số. Đơn vị tính x 1 (hoặc %)</t>
        </r>
      </text>
    </comment>
  </commentList>
</comments>
</file>

<file path=xl/comments6.xml><?xml version="1.0" encoding="utf-8"?>
<comments xmlns="http://schemas.openxmlformats.org/spreadsheetml/2006/main">
  <authors>
    <author/>
  </authors>
  <commentList>
    <comment ref="C3" authorId="0" shapeId="0">
      <text>
        <r>
          <rPr>
            <sz val="10"/>
            <rFont val="Arial"/>
            <family val="2"/>
          </rPr>
          <t>Ô chỉ tiêu có định dạng ký tự</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ký tự</t>
        </r>
      </text>
    </comment>
    <comment ref="F3" authorId="0" shapeId="0">
      <text>
        <r>
          <rPr>
            <sz val="10"/>
            <rFont val="Arial"/>
            <family val="2"/>
          </rPr>
          <t>Ô chỉ tiêu có định dạng ký tự</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ký tự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E5" authorId="0" shapeId="0">
      <text>
        <r>
          <rPr>
            <sz val="10"/>
            <rFont val="Arial"/>
            <family val="2"/>
          </rPr>
          <t>Ô chỉ tiêu có định dạng ký tự
Dữ liệu động đầu vào hợp lệ khi chỉ được thêm dòng trên ô này.</t>
        </r>
      </text>
    </comment>
    <comment ref="F5" authorId="0" shapeId="0">
      <text>
        <r>
          <rPr>
            <sz val="10"/>
            <rFont val="Arial"/>
            <family val="2"/>
          </rPr>
          <t>Ô chỉ tiêu có định dạng ký tự
Dữ liệu động đầu vào hợp lệ khi chỉ được thêm dòng trên ô này.</t>
        </r>
      </text>
    </comment>
    <comment ref="C6" authorId="0" shapeId="0">
      <text>
        <r>
          <rPr>
            <sz val="10"/>
            <rFont val="Arial"/>
            <family val="2"/>
          </rPr>
          <t>Ô chỉ tiêu có định dạng ký tự</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ký tự</t>
        </r>
      </text>
    </comment>
    <comment ref="F6" authorId="0" shapeId="0">
      <text>
        <r>
          <rPr>
            <sz val="10"/>
            <rFont val="Arial"/>
            <family val="2"/>
          </rPr>
          <t>Ô chỉ tiêu có định dạng ký tự</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ký tự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ký tự
Dữ liệu động đầu vào hợp lệ khi chỉ được thêm dòng trên ô này.</t>
        </r>
      </text>
    </comment>
    <comment ref="F8"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ký tự</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ký tự</t>
        </r>
      </text>
    </comment>
    <comment ref="F9" authorId="0" shapeId="0">
      <text>
        <r>
          <rPr>
            <sz val="10"/>
            <rFont val="Arial"/>
            <family val="2"/>
          </rPr>
          <t>Ô chỉ tiêu có định dạng ký tự</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ký tự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ký tự
Dữ liệu động đầu vào hợp lệ khi chỉ được thêm dòng trên ô này.</t>
        </r>
      </text>
    </comment>
    <comment ref="F11" authorId="0" shapeId="0">
      <text>
        <r>
          <rPr>
            <sz val="10"/>
            <rFont val="Arial"/>
            <family val="2"/>
          </rPr>
          <t>Ô chỉ tiêu có định dạng ký tự
Dữ liệu động đầu vào hợp lệ khi chỉ được thêm dòng trên ô này.</t>
        </r>
      </text>
    </comment>
    <comment ref="C12" authorId="0" shapeId="0">
      <text>
        <r>
          <rPr>
            <sz val="10"/>
            <rFont val="Arial"/>
            <family val="2"/>
          </rPr>
          <t>Ô chỉ tiêu có định dạng ký tự</t>
        </r>
      </text>
    </comment>
    <comment ref="D12" authorId="0" shapeId="0">
      <text>
        <r>
          <rPr>
            <sz val="10"/>
            <rFont val="Arial"/>
            <family val="2"/>
          </rPr>
          <t>Ô chỉ tiêu có định dạng số. Đơn vị tính x 1 (hoặc %)</t>
        </r>
      </text>
    </comment>
    <comment ref="E12" authorId="0" shapeId="0">
      <text>
        <r>
          <rPr>
            <sz val="10"/>
            <rFont val="Arial"/>
            <family val="2"/>
          </rPr>
          <t>Ô chỉ tiêu có định dạng ký tự</t>
        </r>
      </text>
    </comment>
    <comment ref="F12" authorId="0" shapeId="0">
      <text>
        <r>
          <rPr>
            <sz val="10"/>
            <rFont val="Arial"/>
            <family val="2"/>
          </rPr>
          <t>Ô chỉ tiêu có định dạng ký tự</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ký tự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 ref="E14" authorId="0" shapeId="0">
      <text>
        <r>
          <rPr>
            <sz val="10"/>
            <rFont val="Arial"/>
            <family val="2"/>
          </rPr>
          <t>Ô chỉ tiêu có định dạng ký tự
Dữ liệu động đầu vào hợp lệ khi chỉ được thêm dòng trên ô này.</t>
        </r>
      </text>
    </comment>
    <comment ref="F14"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ký tự</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ký tự</t>
        </r>
      </text>
    </comment>
    <comment ref="F15" authorId="0" shapeId="0">
      <text>
        <r>
          <rPr>
            <sz val="10"/>
            <rFont val="Arial"/>
            <family val="2"/>
          </rPr>
          <t>Ô chỉ tiêu có định dạng ký tự</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ký tự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ký tự
Dữ liệu động đầu vào hợp lệ khi chỉ được thêm dòng trên ô này.</t>
        </r>
      </text>
    </comment>
    <comment ref="F17" authorId="0" shapeId="0">
      <text>
        <r>
          <rPr>
            <sz val="10"/>
            <rFont val="Arial"/>
            <family val="2"/>
          </rPr>
          <t>Ô chỉ tiêu có định dạng ký tự
Dữ liệu động đầu vào hợp lệ khi chỉ được thêm dòng trên ô này.</t>
        </r>
      </text>
    </comment>
    <comment ref="C18" authorId="0" shapeId="0">
      <text>
        <r>
          <rPr>
            <sz val="10"/>
            <rFont val="Arial"/>
            <family val="2"/>
          </rPr>
          <t>Ô chỉ tiêu có định dạng ký tự</t>
        </r>
      </text>
    </comment>
    <comment ref="D18" authorId="0" shapeId="0">
      <text>
        <r>
          <rPr>
            <sz val="10"/>
            <rFont val="Arial"/>
            <family val="2"/>
          </rPr>
          <t>Ô chỉ tiêu có định dạng số. Đơn vị tính x 1 (hoặc %)</t>
        </r>
      </text>
    </comment>
    <comment ref="E18" authorId="0" shapeId="0">
      <text>
        <r>
          <rPr>
            <sz val="10"/>
            <rFont val="Arial"/>
            <family val="2"/>
          </rPr>
          <t>Ô chỉ tiêu có định dạng ký tự</t>
        </r>
      </text>
    </comment>
    <comment ref="F18" authorId="0" shapeId="0">
      <text>
        <r>
          <rPr>
            <sz val="10"/>
            <rFont val="Arial"/>
            <family val="2"/>
          </rPr>
          <t>Ô chỉ tiêu có định dạng ký tự</t>
        </r>
      </text>
    </comment>
    <comment ref="A20" authorId="0" shapeId="0">
      <text>
        <r>
          <rPr>
            <sz val="10"/>
            <rFont val="Arial"/>
            <family val="2"/>
          </rPr>
          <t>Ô chỉ tiêu có định dạng ký tự
Dữ liệu động đầu vào hợp lệ khi chỉ được thêm dòng trên ô này.</t>
        </r>
      </text>
    </comment>
    <comment ref="B20" authorId="0" shapeId="0">
      <text>
        <r>
          <rPr>
            <sz val="10"/>
            <rFont val="Arial"/>
            <family val="2"/>
          </rPr>
          <t>Ô chỉ tiêu có định dạng ký tự
Dữ liệu động đầu vào hợp lệ khi chỉ được thêm dòng trên ô này.</t>
        </r>
      </text>
    </comment>
    <comment ref="C20" authorId="0" shapeId="0">
      <text>
        <r>
          <rPr>
            <sz val="10"/>
            <rFont val="Arial"/>
            <family val="2"/>
          </rPr>
          <t>Ô chỉ tiêu có định dạng ký tự
Dữ liệu động đầu vào hợp lệ khi chỉ được thêm dòng trên ô này.</t>
        </r>
      </text>
    </comment>
    <comment ref="D20" authorId="0" shapeId="0">
      <text>
        <r>
          <rPr>
            <sz val="10"/>
            <rFont val="Arial"/>
            <family val="2"/>
          </rPr>
          <t>Ô chỉ tiêu có định dạng số. Đơn vị tính x 1 (hoặc %)
Dữ liệu động đầu vào hợp lệ khi chỉ được thêm dòng trên ô này.</t>
        </r>
      </text>
    </comment>
    <comment ref="E20" authorId="0" shapeId="0">
      <text>
        <r>
          <rPr>
            <sz val="10"/>
            <rFont val="Arial"/>
            <family val="2"/>
          </rPr>
          <t>Ô chỉ tiêu có định dạng ký tự
Dữ liệu động đầu vào hợp lệ khi chỉ được thêm dòng trên ô này.</t>
        </r>
      </text>
    </comment>
    <comment ref="F20" authorId="0" shapeId="0">
      <text>
        <r>
          <rPr>
            <sz val="10"/>
            <rFont val="Arial"/>
            <family val="2"/>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A5" authorId="0" shapeId="0">
      <text>
        <r>
          <rPr>
            <sz val="10"/>
            <rFont val="Arial"/>
            <family val="2"/>
          </rPr>
          <t>Ô chỉ tiêu có định dạng ký tự
Dữ liệu động đầu vào hợp lệ khi chỉ được thêm dòng trên ô này.</t>
        </r>
      </text>
    </comment>
    <comment ref="B5" authorId="0" shapeId="0">
      <text>
        <r>
          <rPr>
            <sz val="10"/>
            <rFont val="Arial"/>
            <family val="2"/>
          </rPr>
          <t>Ô chỉ tiêu có định dạng ký tự
Dữ liệu động đầu vào hợp lệ khi chỉ được thêm dòng trên ô này.</t>
        </r>
      </text>
    </comment>
    <comment ref="C5" authorId="0" shapeId="0">
      <text>
        <r>
          <rPr>
            <sz val="10"/>
            <rFont val="Arial"/>
            <family val="2"/>
          </rPr>
          <t>Ô chỉ tiêu có định dạng số. Đơn vị tính x 1 (hoặc %)
Dữ liệu động đầu vào hợp lệ khi chỉ được thêm dòng trên ô này.</t>
        </r>
      </text>
    </comment>
    <comment ref="D5" authorId="0" shapeId="0">
      <text>
        <r>
          <rPr>
            <sz val="10"/>
            <rFont val="Arial"/>
            <family val="2"/>
          </rPr>
          <t>Ô chỉ tiêu có định dạng số. Đơn vị tính x 1 (hoặc %)
Dữ liệu động đầu vào hợp lệ khi chỉ được thêm dòng trên ô này.</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C12" authorId="0" shapeId="0">
      <text>
        <r>
          <rPr>
            <sz val="10"/>
            <rFont val="Arial"/>
            <family val="2"/>
          </rPr>
          <t>Ô chỉ tiêu có định dạng số. Đơn vị tính x 1 (hoặc %)</t>
        </r>
      </text>
    </comment>
    <comment ref="D12" authorId="0" shapeId="0">
      <text>
        <r>
          <rPr>
            <sz val="10"/>
            <rFont val="Arial"/>
            <family val="2"/>
          </rPr>
          <t>Ô chỉ tiêu có định dạng số. Đơn vị tính x 1 (hoặc %)</t>
        </r>
      </text>
    </comment>
    <comment ref="A14" authorId="0" shapeId="0">
      <text>
        <r>
          <rPr>
            <sz val="10"/>
            <rFont val="Arial"/>
            <family val="2"/>
          </rPr>
          <t>Ô chỉ tiêu có định dạng ký tự
Dữ liệu động đầu vào hợp lệ khi chỉ được thêm dòng trên ô này.</t>
        </r>
      </text>
    </comment>
    <comment ref="B14" authorId="0" shapeId="0">
      <text>
        <r>
          <rPr>
            <sz val="10"/>
            <rFont val="Arial"/>
            <family val="2"/>
          </rPr>
          <t>Ô chỉ tiêu có định dạng ký tự
Dữ liệu động đầu vào hợp lệ khi chỉ được thêm dòng trên ô này.</t>
        </r>
      </text>
    </comment>
    <comment ref="C14" authorId="0" shapeId="0">
      <text>
        <r>
          <rPr>
            <sz val="10"/>
            <rFont val="Arial"/>
            <family val="2"/>
          </rPr>
          <t>Ô chỉ tiêu có định dạng số. Đơn vị tính x 1 (hoặc %)
Dữ liệu động đầu vào hợp lệ khi chỉ được thêm dòng trên ô này.</t>
        </r>
      </text>
    </comment>
    <comment ref="D14" authorId="0" shapeId="0">
      <text>
        <r>
          <rPr>
            <sz val="10"/>
            <rFont val="Arial"/>
            <family val="2"/>
          </rPr>
          <t>Ô chỉ tiêu có định dạng số. Đơn vị tính x 1 (hoặc %)
Dữ liệu động đầu vào hợp lệ khi chỉ được thêm dòng trên ô này.</t>
        </r>
      </text>
    </comment>
  </commentList>
</comments>
</file>

<file path=xl/comments8.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C7" authorId="0" shapeId="0">
      <text>
        <r>
          <rPr>
            <sz val="10"/>
            <rFont val="Arial"/>
            <family val="2"/>
          </rPr>
          <t>Ô chỉ tiêu có định dạng số. Đơn vị tính x 1 (hoặc %)</t>
        </r>
      </text>
    </comment>
    <comment ref="D7" authorId="0" shapeId="0">
      <text>
        <r>
          <rPr>
            <sz val="10"/>
            <rFont val="Arial"/>
            <family val="2"/>
          </rPr>
          <t>Ô chỉ tiêu có định dạng số. Đơn vị tính x 1 (hoặc %)</t>
        </r>
      </text>
    </comment>
    <comment ref="E7" authorId="0" shapeId="0">
      <text>
        <r>
          <rPr>
            <sz val="10"/>
            <rFont val="Arial"/>
            <family val="2"/>
          </rPr>
          <t>Ô chỉ tiêu có định dạng số. Đơn vị tính x 1 (hoặc %)</t>
        </r>
      </text>
    </comment>
    <comment ref="F7" authorId="0" shapeId="0">
      <text>
        <r>
          <rPr>
            <sz val="10"/>
            <rFont val="Arial"/>
            <family val="2"/>
          </rPr>
          <t>Ô chỉ tiêu có định dạng số. Đơn vị tính x 1 (hoặc %)</t>
        </r>
      </text>
    </comment>
    <comment ref="G7" authorId="0" shapeId="0">
      <text>
        <r>
          <rPr>
            <sz val="10"/>
            <rFont val="Arial"/>
            <family val="2"/>
          </rPr>
          <t>Ô chỉ tiêu có định dạng số. Đơn vị tính x 1 (hoặc %)</t>
        </r>
      </text>
    </comment>
    <comment ref="A9" authorId="0" shapeId="0">
      <text>
        <r>
          <rPr>
            <sz val="10"/>
            <rFont val="Arial"/>
            <family val="2"/>
          </rPr>
          <t>Ô chỉ tiêu có định dạng ký tự
Dữ liệu động đầu vào hợp lệ khi chỉ được thêm dòng trên ô này.</t>
        </r>
      </text>
    </comment>
    <comment ref="B9" authorId="0" shapeId="0">
      <text>
        <r>
          <rPr>
            <sz val="10"/>
            <rFont val="Arial"/>
            <family val="2"/>
          </rPr>
          <t>Ô chỉ tiêu có định dạng ký tự
Dữ liệu động đầu vào hợp lệ khi chỉ được thêm dòng trên ô này.</t>
        </r>
      </text>
    </comment>
    <comment ref="C9" authorId="0" shapeId="0">
      <text>
        <r>
          <rPr>
            <sz val="10"/>
            <rFont val="Arial"/>
            <family val="2"/>
          </rPr>
          <t>Ô chỉ tiêu có định dạng số. Đơn vị tính x 1 (hoặc %)
Dữ liệu động đầu vào hợp lệ khi chỉ được thêm dòng trên ô này.</t>
        </r>
      </text>
    </comment>
    <comment ref="D9" authorId="0" shapeId="0">
      <text>
        <r>
          <rPr>
            <sz val="10"/>
            <rFont val="Arial"/>
            <family val="2"/>
          </rPr>
          <t>Ô chỉ tiêu có định dạng số. Đơn vị tính x 1 (hoặc %)
Dữ liệu động đầu vào hợp lệ khi chỉ được thêm dòng trên ô này.</t>
        </r>
      </text>
    </comment>
    <comment ref="E9" authorId="0" shapeId="0">
      <text>
        <r>
          <rPr>
            <sz val="10"/>
            <rFont val="Arial"/>
            <family val="2"/>
          </rPr>
          <t>Ô chỉ tiêu có định dạng số. Đơn vị tính x 1 (hoặc %)
Dữ liệu động đầu vào hợp lệ khi chỉ được thêm dòng trên ô này.</t>
        </r>
      </text>
    </comment>
    <comment ref="F9" authorId="0" shapeId="0">
      <text>
        <r>
          <rPr>
            <sz val="10"/>
            <rFont val="Arial"/>
            <family val="2"/>
          </rPr>
          <t>Ô chỉ tiêu có định dạng số. Đơn vị tính x 1 (hoặc %)
Dữ liệu động đầu vào hợp lệ khi chỉ được thêm dòng trên ô này.</t>
        </r>
      </text>
    </comment>
    <comment ref="G9" authorId="0" shapeId="0">
      <text>
        <r>
          <rPr>
            <sz val="10"/>
            <rFont val="Arial"/>
            <family val="2"/>
          </rPr>
          <t>Ô chỉ tiêu có định dạng số. Đơn vị tính x 1 (hoặc %)
Dữ liệu động đầu vào hợp lệ khi chỉ được thêm dòng trên ô này.</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A15" authorId="0" shapeId="0">
      <text>
        <r>
          <rPr>
            <sz val="10"/>
            <rFont val="Arial"/>
            <family val="2"/>
          </rPr>
          <t>Ô chỉ tiêu có định dạng ký tự
Dữ liệu động đầu vào hợp lệ khi chỉ được thêm dòng trên ô này.</t>
        </r>
      </text>
    </comment>
    <comment ref="B15" authorId="0" shapeId="0">
      <text>
        <r>
          <rPr>
            <sz val="10"/>
            <rFont val="Arial"/>
            <family val="2"/>
          </rPr>
          <t>Ô chỉ tiêu có định dạng ký tự
Dữ liệu động đầu vào hợp lệ khi chỉ được thêm dòng trên ô này.</t>
        </r>
      </text>
    </comment>
    <comment ref="C15" authorId="0" shapeId="0">
      <text>
        <r>
          <rPr>
            <sz val="10"/>
            <rFont val="Arial"/>
            <family val="2"/>
          </rPr>
          <t>Ô chỉ tiêu có định dạng số. Đơn vị tính x 1 (hoặc %)
Dữ liệu động đầu vào hợp lệ khi chỉ được thêm dòng trên ô này.</t>
        </r>
      </text>
    </comment>
    <comment ref="D15" authorId="0" shapeId="0">
      <text>
        <r>
          <rPr>
            <sz val="10"/>
            <rFont val="Arial"/>
            <family val="2"/>
          </rPr>
          <t>Ô chỉ tiêu có định dạng số. Đơn vị tính x 1 (hoặc %)
Dữ liệu động đầu vào hợp lệ khi chỉ được thêm dòng trên ô này.</t>
        </r>
      </text>
    </comment>
    <comment ref="E15" authorId="0" shapeId="0">
      <text>
        <r>
          <rPr>
            <sz val="10"/>
            <rFont val="Arial"/>
            <family val="2"/>
          </rPr>
          <t>Ô chỉ tiêu có định dạng số. Đơn vị tính x 1 (hoặc %)
Dữ liệu động đầu vào hợp lệ khi chỉ được thêm dòng trên ô này.</t>
        </r>
      </text>
    </comment>
    <comment ref="F15" authorId="0" shapeId="0">
      <text>
        <r>
          <rPr>
            <sz val="10"/>
            <rFont val="Arial"/>
            <family val="2"/>
          </rPr>
          <t>Ô chỉ tiêu có định dạng số. Đơn vị tính x 1 (hoặc %)
Dữ liệu động đầu vào hợp lệ khi chỉ được thêm dòng trên ô này.</t>
        </r>
      </text>
    </comment>
    <comment ref="G15" authorId="0" shapeId="0">
      <text>
        <r>
          <rPr>
            <sz val="10"/>
            <rFont val="Arial"/>
            <family val="2"/>
          </rPr>
          <t>Ô chỉ tiêu có định dạng số. Đơn vị tính x 1 (hoặc %)
Dữ liệu động đầu vào hợp lệ khi chỉ được thêm dòng trên ô này.</t>
        </r>
      </text>
    </comment>
    <comment ref="A17" authorId="0" shapeId="0">
      <text>
        <r>
          <rPr>
            <sz val="10"/>
            <rFont val="Arial"/>
            <family val="2"/>
          </rPr>
          <t>Ô chỉ tiêu có định dạng ký tự
Dữ liệu động đầu vào hợp lệ khi chỉ được thêm dòng trên ô này.</t>
        </r>
      </text>
    </comment>
    <comment ref="B17" authorId="0" shapeId="0">
      <text>
        <r>
          <rPr>
            <sz val="10"/>
            <rFont val="Arial"/>
            <family val="2"/>
          </rPr>
          <t>Ô chỉ tiêu có định dạng ký tự
Dữ liệu động đầu vào hợp lệ khi chỉ được thêm dòng trên ô này.</t>
        </r>
      </text>
    </comment>
    <comment ref="C17" authorId="0" shapeId="0">
      <text>
        <r>
          <rPr>
            <sz val="10"/>
            <rFont val="Arial"/>
            <family val="2"/>
          </rPr>
          <t>Ô chỉ tiêu có định dạng số. Đơn vị tính x 1 (hoặc %)
Dữ liệu động đầu vào hợp lệ khi chỉ được thêm dòng trên ô này.</t>
        </r>
      </text>
    </comment>
    <comment ref="D17" authorId="0" shapeId="0">
      <text>
        <r>
          <rPr>
            <sz val="10"/>
            <rFont val="Arial"/>
            <family val="2"/>
          </rPr>
          <t>Ô chỉ tiêu có định dạng số. Đơn vị tính x 1 (hoặc %)
Dữ liệu động đầu vào hợp lệ khi chỉ được thêm dòng trên ô này.</t>
        </r>
      </text>
    </comment>
    <comment ref="E17" authorId="0" shapeId="0">
      <text>
        <r>
          <rPr>
            <sz val="10"/>
            <rFont val="Arial"/>
            <family val="2"/>
          </rPr>
          <t>Ô chỉ tiêu có định dạng số. Đơn vị tính x 1 (hoặc %)
Dữ liệu động đầu vào hợp lệ khi chỉ được thêm dòng trên ô này.</t>
        </r>
      </text>
    </comment>
    <comment ref="F17" authorId="0" shapeId="0">
      <text>
        <r>
          <rPr>
            <sz val="10"/>
            <rFont val="Arial"/>
            <family val="2"/>
          </rPr>
          <t>Ô chỉ tiêu có định dạng số. Đơn vị tính x 1 (hoặc %)
Dữ liệu động đầu vào hợp lệ khi chỉ được thêm dòng trên ô này.</t>
        </r>
      </text>
    </comment>
    <comment ref="G17" authorId="0" shapeId="0">
      <text>
        <r>
          <rPr>
            <sz val="10"/>
            <rFont val="Arial"/>
            <family val="2"/>
          </rPr>
          <t>Ô chỉ tiêu có định dạng số. Đơn vị tính x 1 (hoặc %)
Dữ liệu động đầu vào hợp lệ khi chỉ được thêm dòng trên ô này.</t>
        </r>
      </text>
    </comment>
    <comment ref="A19" authorId="0" shapeId="0">
      <text>
        <r>
          <rPr>
            <sz val="10"/>
            <rFont val="Arial"/>
            <family val="2"/>
          </rPr>
          <t>Ô chỉ tiêu có định dạng ký tự
Dữ liệu động đầu vào hợp lệ khi chỉ được thêm dòng trên ô này.</t>
        </r>
      </text>
    </comment>
    <comment ref="B19" authorId="0" shapeId="0">
      <text>
        <r>
          <rPr>
            <sz val="10"/>
            <rFont val="Arial"/>
            <family val="2"/>
          </rPr>
          <t>Ô chỉ tiêu có định dạng ký tự
Dữ liệu động đầu vào hợp lệ khi chỉ được thêm dòng trên ô này.</t>
        </r>
      </text>
    </comment>
    <comment ref="C19" authorId="0" shapeId="0">
      <text>
        <r>
          <rPr>
            <sz val="10"/>
            <rFont val="Arial"/>
            <family val="2"/>
          </rPr>
          <t>Ô chỉ tiêu có định dạng số. Đơn vị tính x 1 (hoặc %)
Dữ liệu động đầu vào hợp lệ khi chỉ được thêm dòng trên ô này.</t>
        </r>
      </text>
    </comment>
    <comment ref="D19" authorId="0" shapeId="0">
      <text>
        <r>
          <rPr>
            <sz val="10"/>
            <rFont val="Arial"/>
            <family val="2"/>
          </rPr>
          <t>Ô chỉ tiêu có định dạng số. Đơn vị tính x 1 (hoặc %)
Dữ liệu động đầu vào hợp lệ khi chỉ được thêm dòng trên ô này.</t>
        </r>
      </text>
    </comment>
    <comment ref="E19" authorId="0" shapeId="0">
      <text>
        <r>
          <rPr>
            <sz val="10"/>
            <rFont val="Arial"/>
            <family val="2"/>
          </rPr>
          <t>Ô chỉ tiêu có định dạng số. Đơn vị tính x 1 (hoặc %)
Dữ liệu động đầu vào hợp lệ khi chỉ được thêm dòng trên ô này.</t>
        </r>
      </text>
    </comment>
    <comment ref="F19" authorId="0" shapeId="0">
      <text>
        <r>
          <rPr>
            <sz val="10"/>
            <rFont val="Arial"/>
            <family val="2"/>
          </rPr>
          <t>Ô chỉ tiêu có định dạng số. Đơn vị tính x 1 (hoặc %)
Dữ liệu động đầu vào hợp lệ khi chỉ được thêm dòng trên ô này.</t>
        </r>
      </text>
    </comment>
    <comment ref="G19" authorId="0" shapeId="0">
      <text>
        <r>
          <rPr>
            <sz val="10"/>
            <rFont val="Arial"/>
            <family val="2"/>
          </rPr>
          <t>Ô chỉ tiêu có định dạng số. Đơn vị tính x 1 (hoặc %)
Dữ liệu động đầu vào hợp lệ khi chỉ được thêm dòng trên ô này.</t>
        </r>
      </text>
    </comment>
    <comment ref="C20" authorId="0" shapeId="0">
      <text>
        <r>
          <rPr>
            <sz val="10"/>
            <rFont val="Arial"/>
            <family val="2"/>
          </rPr>
          <t>Ô chỉ tiêu có định dạng số. Đơn vị tính x 1 (hoặc %)</t>
        </r>
      </text>
    </comment>
    <comment ref="D20" authorId="0" shapeId="0">
      <text>
        <r>
          <rPr>
            <sz val="10"/>
            <rFont val="Arial"/>
            <family val="2"/>
          </rPr>
          <t>Ô chỉ tiêu có định dạng số. Đơn vị tính x 1 (hoặc %)</t>
        </r>
      </text>
    </comment>
    <comment ref="E20" authorId="0" shapeId="0">
      <text>
        <r>
          <rPr>
            <sz val="10"/>
            <rFont val="Arial"/>
            <family val="2"/>
          </rPr>
          <t>Ô chỉ tiêu có định dạng số. Đơn vị tính x 1 (hoặc %)</t>
        </r>
      </text>
    </comment>
    <comment ref="F20" authorId="0" shapeId="0">
      <text>
        <r>
          <rPr>
            <sz val="10"/>
            <rFont val="Arial"/>
            <family val="2"/>
          </rPr>
          <t>Ô chỉ tiêu có định dạng số. Đơn vị tính x 1 (hoặc %)</t>
        </r>
      </text>
    </comment>
    <comment ref="G20" authorId="0" shapeId="0">
      <text>
        <r>
          <rPr>
            <sz val="10"/>
            <rFont val="Arial"/>
            <family val="2"/>
          </rPr>
          <t>Ô chỉ tiêu có định dạng số. Đơn vị tính x 1 (hoặc %)</t>
        </r>
      </text>
    </comment>
    <comment ref="C21" authorId="0" shapeId="0">
      <text>
        <r>
          <rPr>
            <sz val="10"/>
            <rFont val="Arial"/>
            <family val="2"/>
          </rPr>
          <t>Ô chỉ tiêu có định dạng số. Đơn vị tính x 1 (hoặc %)</t>
        </r>
      </text>
    </comment>
    <comment ref="D21" authorId="0" shapeId="0">
      <text>
        <r>
          <rPr>
            <sz val="10"/>
            <rFont val="Arial"/>
            <family val="2"/>
          </rPr>
          <t>Ô chỉ tiêu có định dạng số. Đơn vị tính x 1 (hoặc %)</t>
        </r>
      </text>
    </comment>
    <comment ref="E21" authorId="0" shapeId="0">
      <text>
        <r>
          <rPr>
            <sz val="10"/>
            <rFont val="Arial"/>
            <family val="2"/>
          </rPr>
          <t>Ô chỉ tiêu có định dạng số. Đơn vị tính x 1 (hoặc %)</t>
        </r>
      </text>
    </comment>
    <comment ref="F21" authorId="0" shapeId="0">
      <text>
        <r>
          <rPr>
            <sz val="10"/>
            <rFont val="Arial"/>
            <family val="2"/>
          </rPr>
          <t>Ô chỉ tiêu có định dạng số. Đơn vị tính x 1 (hoặc %)</t>
        </r>
      </text>
    </comment>
    <comment ref="G21" authorId="0" shapeId="0">
      <text>
        <r>
          <rPr>
            <sz val="10"/>
            <rFont val="Arial"/>
            <family val="2"/>
          </rPr>
          <t>Ô chỉ tiêu có định dạng số. Đơn vị tính x 1 (hoặc %)</t>
        </r>
      </text>
    </comment>
    <comment ref="A23" authorId="0" shapeId="0">
      <text>
        <r>
          <rPr>
            <sz val="10"/>
            <rFont val="Arial"/>
            <family val="2"/>
          </rPr>
          <t>Ô chỉ tiêu có định dạng ký tự
Dữ liệu động đầu vào hợp lệ khi chỉ được thêm dòng trên ô này.</t>
        </r>
      </text>
    </comment>
    <comment ref="B23" authorId="0" shapeId="0">
      <text>
        <r>
          <rPr>
            <sz val="10"/>
            <rFont val="Arial"/>
            <family val="2"/>
          </rPr>
          <t>Ô chỉ tiêu có định dạng ký tự
Dữ liệu động đầu vào hợp lệ khi chỉ được thêm dòng trên ô này.</t>
        </r>
      </text>
    </comment>
    <comment ref="C23" authorId="0" shapeId="0">
      <text>
        <r>
          <rPr>
            <sz val="10"/>
            <rFont val="Arial"/>
            <family val="2"/>
          </rPr>
          <t>Ô chỉ tiêu có định dạng số. Đơn vị tính x 1 (hoặc %)
Dữ liệu động đầu vào hợp lệ khi chỉ được thêm dòng trên ô này.</t>
        </r>
      </text>
    </comment>
    <comment ref="D23" authorId="0" shapeId="0">
      <text>
        <r>
          <rPr>
            <sz val="10"/>
            <rFont val="Arial"/>
            <family val="2"/>
          </rPr>
          <t>Ô chỉ tiêu có định dạng số. Đơn vị tính x 1 (hoặc %)
Dữ liệu động đầu vào hợp lệ khi chỉ được thêm dòng trên ô này.</t>
        </r>
      </text>
    </comment>
    <comment ref="E23" authorId="0" shapeId="0">
      <text>
        <r>
          <rPr>
            <sz val="10"/>
            <rFont val="Arial"/>
            <family val="2"/>
          </rPr>
          <t>Ô chỉ tiêu có định dạng số. Đơn vị tính x 1 (hoặc %)
Dữ liệu động đầu vào hợp lệ khi chỉ được thêm dòng trên ô này.</t>
        </r>
      </text>
    </comment>
    <comment ref="F23" authorId="0" shapeId="0">
      <text>
        <r>
          <rPr>
            <sz val="10"/>
            <rFont val="Arial"/>
            <family val="2"/>
          </rPr>
          <t>Ô chỉ tiêu có định dạng số. Đơn vị tính x 1 (hoặc %)
Dữ liệu động đầu vào hợp lệ khi chỉ được thêm dòng trên ô này.</t>
        </r>
      </text>
    </comment>
    <comment ref="G23" authorId="0" shapeId="0">
      <text>
        <r>
          <rPr>
            <sz val="10"/>
            <rFont val="Arial"/>
            <family val="2"/>
          </rPr>
          <t>Ô chỉ tiêu có định dạng số. Đơn vị tính x 1 (hoặc %)
Dữ liệu động đầu vào hợp lệ khi chỉ được thêm dòng trên ô này.</t>
        </r>
      </text>
    </comment>
    <comment ref="C24" authorId="0" shapeId="0">
      <text>
        <r>
          <rPr>
            <sz val="10"/>
            <rFont val="Arial"/>
            <family val="2"/>
          </rPr>
          <t>Ô chỉ tiêu có định dạng số. Đơn vị tính x 1 (hoặc %)</t>
        </r>
      </text>
    </comment>
    <comment ref="D24" authorId="0" shapeId="0">
      <text>
        <r>
          <rPr>
            <sz val="10"/>
            <rFont val="Arial"/>
            <family val="2"/>
          </rPr>
          <t>Ô chỉ tiêu có định dạng số. Đơn vị tính x 1 (hoặc %)</t>
        </r>
      </text>
    </comment>
    <comment ref="E24" authorId="0" shapeId="0">
      <text>
        <r>
          <rPr>
            <sz val="10"/>
            <rFont val="Arial"/>
            <family val="2"/>
          </rPr>
          <t>Ô chỉ tiêu có định dạng số. Đơn vị tính x 1 (hoặc %)</t>
        </r>
      </text>
    </comment>
    <comment ref="F24" authorId="0" shapeId="0">
      <text>
        <r>
          <rPr>
            <sz val="10"/>
            <rFont val="Arial"/>
            <family val="2"/>
          </rPr>
          <t>Ô chỉ tiêu có định dạng số. Đơn vị tính x 1 (hoặc %)</t>
        </r>
      </text>
    </comment>
    <comment ref="G24" authorId="0" shapeId="0">
      <text>
        <r>
          <rPr>
            <sz val="10"/>
            <rFont val="Arial"/>
            <family val="2"/>
          </rPr>
          <t>Ô chỉ tiêu có định dạng số. Đơn vị tính x 1 (hoặc %)</t>
        </r>
      </text>
    </comment>
  </commentList>
</comments>
</file>

<file path=xl/comments9.xml><?xml version="1.0" encoding="utf-8"?>
<comments xmlns="http://schemas.openxmlformats.org/spreadsheetml/2006/main">
  <authors>
    <author/>
  </authors>
  <commentList>
    <comment ref="C3" authorId="0" shapeId="0">
      <text>
        <r>
          <rPr>
            <sz val="10"/>
            <rFont val="Arial"/>
            <family val="2"/>
          </rPr>
          <t>Ô chỉ tiêu có định dạng số. Đơn vị tính x 1 (hoặc %)</t>
        </r>
      </text>
    </comment>
    <comment ref="D3" authorId="0" shapeId="0">
      <text>
        <r>
          <rPr>
            <sz val="10"/>
            <rFont val="Arial"/>
            <family val="2"/>
          </rPr>
          <t>Ô chỉ tiêu có định dạng số. Đơn vị tính x 1 (hoặc %)</t>
        </r>
      </text>
    </comment>
    <comment ref="E3" authorId="0" shapeId="0">
      <text>
        <r>
          <rPr>
            <sz val="10"/>
            <rFont val="Arial"/>
            <family val="2"/>
          </rPr>
          <t>Ô chỉ tiêu có định dạng số. Đơn vị tính x 1 (hoặc %)</t>
        </r>
      </text>
    </comment>
    <comment ref="F3" authorId="0" shapeId="0">
      <text>
        <r>
          <rPr>
            <sz val="10"/>
            <rFont val="Arial"/>
            <family val="2"/>
          </rPr>
          <t>Ô chỉ tiêu có định dạng số. Đơn vị tính x 1 (hoặc %)</t>
        </r>
      </text>
    </comment>
    <comment ref="G3" authorId="0" shapeId="0">
      <text>
        <r>
          <rPr>
            <sz val="10"/>
            <rFont val="Arial"/>
            <family val="2"/>
          </rPr>
          <t>Ô chỉ tiêu có định dạng số. Đơn vị tính x 1 (hoặc %)</t>
        </r>
      </text>
    </comment>
    <comment ref="C4" authorId="0" shapeId="0">
      <text>
        <r>
          <rPr>
            <sz val="10"/>
            <rFont val="Arial"/>
            <family val="2"/>
          </rPr>
          <t>Ô chỉ tiêu có định dạng số. Đơn vị tính x 1 (hoặc %)</t>
        </r>
      </text>
    </comment>
    <comment ref="D4" authorId="0" shapeId="0">
      <text>
        <r>
          <rPr>
            <sz val="10"/>
            <rFont val="Arial"/>
            <family val="2"/>
          </rPr>
          <t>Ô chỉ tiêu có định dạng số. Đơn vị tính x 1 (hoặc %)</t>
        </r>
      </text>
    </comment>
    <comment ref="E4" authorId="0" shapeId="0">
      <text>
        <r>
          <rPr>
            <sz val="10"/>
            <rFont val="Arial"/>
            <family val="2"/>
          </rPr>
          <t>Ô chỉ tiêu có định dạng số. Đơn vị tính x 1 (hoặc %)</t>
        </r>
      </text>
    </comment>
    <comment ref="F4" authorId="0" shapeId="0">
      <text>
        <r>
          <rPr>
            <sz val="10"/>
            <rFont val="Arial"/>
            <family val="2"/>
          </rPr>
          <t>Ô chỉ tiêu có định dạng số. Đơn vị tính x 1 (hoặc %)</t>
        </r>
      </text>
    </comment>
    <comment ref="G4" authorId="0" shapeId="0">
      <text>
        <r>
          <rPr>
            <sz val="10"/>
            <rFont val="Arial"/>
            <family val="2"/>
          </rPr>
          <t>Ô chỉ tiêu có định dạng số. Đơn vị tính x 1 (hoặc %)</t>
        </r>
      </text>
    </comment>
    <comment ref="C5" authorId="0" shapeId="0">
      <text>
        <r>
          <rPr>
            <sz val="10"/>
            <rFont val="Arial"/>
            <family val="2"/>
          </rPr>
          <t>Ô chỉ tiêu có định dạng số. Đơn vị tính x 1 (hoặc %)</t>
        </r>
      </text>
    </comment>
    <comment ref="D5" authorId="0" shapeId="0">
      <text>
        <r>
          <rPr>
            <sz val="10"/>
            <rFont val="Arial"/>
            <family val="2"/>
          </rPr>
          <t>Ô chỉ tiêu có định dạng số. Đơn vị tính x 1 (hoặc %)</t>
        </r>
      </text>
    </comment>
    <comment ref="E5" authorId="0" shapeId="0">
      <text>
        <r>
          <rPr>
            <sz val="10"/>
            <rFont val="Arial"/>
            <family val="2"/>
          </rPr>
          <t>Ô chỉ tiêu có định dạng số. Đơn vị tính x 1 (hoặc %)</t>
        </r>
      </text>
    </comment>
    <comment ref="F5" authorId="0" shapeId="0">
      <text>
        <r>
          <rPr>
            <sz val="10"/>
            <rFont val="Arial"/>
            <family val="2"/>
          </rPr>
          <t>Ô chỉ tiêu có định dạng số. Đơn vị tính x 1 (hoặc %)</t>
        </r>
      </text>
    </comment>
    <comment ref="G5" authorId="0" shapeId="0">
      <text>
        <r>
          <rPr>
            <sz val="10"/>
            <rFont val="Arial"/>
            <family val="2"/>
          </rPr>
          <t>Ô chỉ tiêu có định dạng số. Đơn vị tính x 1 (hoặc %)</t>
        </r>
      </text>
    </comment>
    <comment ref="C6" authorId="0" shapeId="0">
      <text>
        <r>
          <rPr>
            <sz val="10"/>
            <rFont val="Arial"/>
            <family val="2"/>
          </rPr>
          <t>Ô chỉ tiêu có định dạng số. Đơn vị tính x 1 (hoặc %)</t>
        </r>
      </text>
    </comment>
    <comment ref="D6" authorId="0" shapeId="0">
      <text>
        <r>
          <rPr>
            <sz val="10"/>
            <rFont val="Arial"/>
            <family val="2"/>
          </rPr>
          <t>Ô chỉ tiêu có định dạng số. Đơn vị tính x 1 (hoặc %)</t>
        </r>
      </text>
    </comment>
    <comment ref="E6" authorId="0" shapeId="0">
      <text>
        <r>
          <rPr>
            <sz val="10"/>
            <rFont val="Arial"/>
            <family val="2"/>
          </rPr>
          <t>Ô chỉ tiêu có định dạng số. Đơn vị tính x 1 (hoặc %)</t>
        </r>
      </text>
    </comment>
    <comment ref="F6" authorId="0" shapeId="0">
      <text>
        <r>
          <rPr>
            <sz val="10"/>
            <rFont val="Arial"/>
            <family val="2"/>
          </rPr>
          <t>Ô chỉ tiêu có định dạng số. Đơn vị tính x 1 (hoặc %)</t>
        </r>
      </text>
    </comment>
    <comment ref="G6" authorId="0" shapeId="0">
      <text>
        <r>
          <rPr>
            <sz val="10"/>
            <rFont val="Arial"/>
            <family val="2"/>
          </rPr>
          <t>Ô chỉ tiêu có định dạng số. Đơn vị tính x 1 (hoặc %)</t>
        </r>
      </text>
    </comment>
    <comment ref="A8" authorId="0" shapeId="0">
      <text>
        <r>
          <rPr>
            <sz val="10"/>
            <rFont val="Arial"/>
            <family val="2"/>
          </rPr>
          <t>Ô chỉ tiêu có định dạng ký tự
Dữ liệu động đầu vào hợp lệ khi chỉ được thêm dòng trên ô này.</t>
        </r>
      </text>
    </comment>
    <comment ref="B8" authorId="0" shapeId="0">
      <text>
        <r>
          <rPr>
            <sz val="10"/>
            <rFont val="Arial"/>
            <family val="2"/>
          </rPr>
          <t>Ô chỉ tiêu có định dạng ký tự
Dữ liệu động đầu vào hợp lệ khi chỉ được thêm dòng trên ô này.</t>
        </r>
      </text>
    </comment>
    <comment ref="C8" authorId="0" shapeId="0">
      <text>
        <r>
          <rPr>
            <sz val="10"/>
            <rFont val="Arial"/>
            <family val="2"/>
          </rPr>
          <t>Ô chỉ tiêu có định dạng số. Đơn vị tính x 1 (hoặc %)
Dữ liệu động đầu vào hợp lệ khi chỉ được thêm dòng trên ô này.</t>
        </r>
      </text>
    </comment>
    <comment ref="D8" authorId="0" shapeId="0">
      <text>
        <r>
          <rPr>
            <sz val="10"/>
            <rFont val="Arial"/>
            <family val="2"/>
          </rPr>
          <t>Ô chỉ tiêu có định dạng số. Đơn vị tính x 1 (hoặc %)
Dữ liệu động đầu vào hợp lệ khi chỉ được thêm dòng trên ô này.</t>
        </r>
      </text>
    </comment>
    <comment ref="E8" authorId="0" shapeId="0">
      <text>
        <r>
          <rPr>
            <sz val="10"/>
            <rFont val="Arial"/>
            <family val="2"/>
          </rPr>
          <t>Ô chỉ tiêu có định dạng số. Đơn vị tính x 1 (hoặc %)
Dữ liệu động đầu vào hợp lệ khi chỉ được thêm dòng trên ô này.</t>
        </r>
      </text>
    </comment>
    <comment ref="F8" authorId="0" shapeId="0">
      <text>
        <r>
          <rPr>
            <sz val="10"/>
            <rFont val="Arial"/>
            <family val="2"/>
          </rPr>
          <t>Ô chỉ tiêu có định dạng số. Đơn vị tính x 1 (hoặc %)
Dữ liệu động đầu vào hợp lệ khi chỉ được thêm dòng trên ô này.</t>
        </r>
      </text>
    </comment>
    <comment ref="G8" authorId="0" shapeId="0">
      <text>
        <r>
          <rPr>
            <sz val="10"/>
            <rFont val="Arial"/>
            <family val="2"/>
          </rPr>
          <t>Ô chỉ tiêu có định dạng số. Đơn vị tính x 1 (hoặc %)
Dữ liệu động đầu vào hợp lệ khi chỉ được thêm dòng trên ô này.</t>
        </r>
      </text>
    </comment>
    <comment ref="C9" authorId="0" shapeId="0">
      <text>
        <r>
          <rPr>
            <sz val="10"/>
            <rFont val="Arial"/>
            <family val="2"/>
          </rPr>
          <t>Ô chỉ tiêu có định dạng số. Đơn vị tính x 1 (hoặc %)</t>
        </r>
      </text>
    </comment>
    <comment ref="D9" authorId="0" shapeId="0">
      <text>
        <r>
          <rPr>
            <sz val="10"/>
            <rFont val="Arial"/>
            <family val="2"/>
          </rPr>
          <t>Ô chỉ tiêu có định dạng số. Đơn vị tính x 1 (hoặc %)</t>
        </r>
      </text>
    </comment>
    <comment ref="E9" authorId="0" shapeId="0">
      <text>
        <r>
          <rPr>
            <sz val="10"/>
            <rFont val="Arial"/>
            <family val="2"/>
          </rPr>
          <t>Ô chỉ tiêu có định dạng số. Đơn vị tính x 1 (hoặc %)</t>
        </r>
      </text>
    </comment>
    <comment ref="F9" authorId="0" shapeId="0">
      <text>
        <r>
          <rPr>
            <sz val="10"/>
            <rFont val="Arial"/>
            <family val="2"/>
          </rPr>
          <t>Ô chỉ tiêu có định dạng số. Đơn vị tính x 1 (hoặc %)</t>
        </r>
      </text>
    </comment>
    <comment ref="G9" authorId="0" shapeId="0">
      <text>
        <r>
          <rPr>
            <sz val="10"/>
            <rFont val="Arial"/>
            <family val="2"/>
          </rPr>
          <t>Ô chỉ tiêu có định dạng số. Đơn vị tính x 1 (hoặc %)</t>
        </r>
      </text>
    </comment>
    <comment ref="A11" authorId="0" shapeId="0">
      <text>
        <r>
          <rPr>
            <sz val="10"/>
            <rFont val="Arial"/>
            <family val="2"/>
          </rPr>
          <t>Ô chỉ tiêu có định dạng ký tự
Dữ liệu động đầu vào hợp lệ khi chỉ được thêm dòng trên ô này.</t>
        </r>
      </text>
    </comment>
    <comment ref="B11" authorId="0" shapeId="0">
      <text>
        <r>
          <rPr>
            <sz val="10"/>
            <rFont val="Arial"/>
            <family val="2"/>
          </rPr>
          <t>Ô chỉ tiêu có định dạng ký tự
Dữ liệu động đầu vào hợp lệ khi chỉ được thêm dòng trên ô này.</t>
        </r>
      </text>
    </comment>
    <comment ref="C11" authorId="0" shapeId="0">
      <text>
        <r>
          <rPr>
            <sz val="10"/>
            <rFont val="Arial"/>
            <family val="2"/>
          </rPr>
          <t>Ô chỉ tiêu có định dạng số. Đơn vị tính x 1 (hoặc %)
Dữ liệu động đầu vào hợp lệ khi chỉ được thêm dòng trên ô này.</t>
        </r>
      </text>
    </comment>
    <comment ref="D11" authorId="0" shapeId="0">
      <text>
        <r>
          <rPr>
            <sz val="10"/>
            <rFont val="Arial"/>
            <family val="2"/>
          </rPr>
          <t>Ô chỉ tiêu có định dạng số. Đơn vị tính x 1 (hoặc %)
Dữ liệu động đầu vào hợp lệ khi chỉ được thêm dòng trên ô này.</t>
        </r>
      </text>
    </comment>
    <comment ref="E11" authorId="0" shapeId="0">
      <text>
        <r>
          <rPr>
            <sz val="10"/>
            <rFont val="Arial"/>
            <family val="2"/>
          </rPr>
          <t>Ô chỉ tiêu có định dạng số. Đơn vị tính x 1 (hoặc %)
Dữ liệu động đầu vào hợp lệ khi chỉ được thêm dòng trên ô này.</t>
        </r>
      </text>
    </comment>
    <comment ref="F11" authorId="0" shapeId="0">
      <text>
        <r>
          <rPr>
            <sz val="10"/>
            <rFont val="Arial"/>
            <family val="2"/>
          </rPr>
          <t>Ô chỉ tiêu có định dạng số. Đơn vị tính x 1 (hoặc %)
Dữ liệu động đầu vào hợp lệ khi chỉ được thêm dòng trên ô này.</t>
        </r>
      </text>
    </comment>
    <comment ref="G11" authorId="0" shapeId="0">
      <text>
        <r>
          <rPr>
            <sz val="10"/>
            <rFont val="Arial"/>
            <family val="2"/>
          </rPr>
          <t>Ô chỉ tiêu có định dạng số. Đơn vị tính x 1 (hoặc %)
Dữ liệu động đầu vào hợp lệ khi chỉ được thêm dòng trên ô này.</t>
        </r>
      </text>
    </comment>
    <comment ref="A13" authorId="0" shapeId="0">
      <text>
        <r>
          <rPr>
            <sz val="10"/>
            <rFont val="Arial"/>
            <family val="2"/>
          </rPr>
          <t>Ô chỉ tiêu có định dạng ký tự
Dữ liệu động đầu vào hợp lệ khi chỉ được thêm dòng trên ô này.</t>
        </r>
      </text>
    </comment>
    <comment ref="B13" authorId="0" shapeId="0">
      <text>
        <r>
          <rPr>
            <sz val="10"/>
            <rFont val="Arial"/>
            <family val="2"/>
          </rPr>
          <t>Ô chỉ tiêu có định dạng ký tự
Dữ liệu động đầu vào hợp lệ khi chỉ được thêm dòng trên ô này.</t>
        </r>
      </text>
    </comment>
    <comment ref="C13" authorId="0" shapeId="0">
      <text>
        <r>
          <rPr>
            <sz val="10"/>
            <rFont val="Arial"/>
            <family val="2"/>
          </rPr>
          <t>Ô chỉ tiêu có định dạng số. Đơn vị tính x 1 (hoặc %)
Dữ liệu động đầu vào hợp lệ khi chỉ được thêm dòng trên ô này.</t>
        </r>
      </text>
    </comment>
    <comment ref="D13" authorId="0" shapeId="0">
      <text>
        <r>
          <rPr>
            <sz val="10"/>
            <rFont val="Arial"/>
            <family val="2"/>
          </rPr>
          <t>Ô chỉ tiêu có định dạng số. Đơn vị tính x 1 (hoặc %)
Dữ liệu động đầu vào hợp lệ khi chỉ được thêm dòng trên ô này.</t>
        </r>
      </text>
    </comment>
    <comment ref="E13" authorId="0" shapeId="0">
      <text>
        <r>
          <rPr>
            <sz val="10"/>
            <rFont val="Arial"/>
            <family val="2"/>
          </rPr>
          <t>Ô chỉ tiêu có định dạng số. Đơn vị tính x 1 (hoặc %)
Dữ liệu động đầu vào hợp lệ khi chỉ được thêm dòng trên ô này.</t>
        </r>
      </text>
    </comment>
    <comment ref="F13" authorId="0" shapeId="0">
      <text>
        <r>
          <rPr>
            <sz val="10"/>
            <rFont val="Arial"/>
            <family val="2"/>
          </rPr>
          <t>Ô chỉ tiêu có định dạng số. Đơn vị tính x 1 (hoặc %)
Dữ liệu động đầu vào hợp lệ khi chỉ được thêm dòng trên ô này.</t>
        </r>
      </text>
    </comment>
    <comment ref="G13" authorId="0" shapeId="0">
      <text>
        <r>
          <rPr>
            <sz val="10"/>
            <rFont val="Arial"/>
            <family val="2"/>
          </rPr>
          <t>Ô chỉ tiêu có định dạng số. Đơn vị tính x 1 (hoặc %)
Dữ liệu động đầu vào hợp lệ khi chỉ được thêm dòng trên ô này.</t>
        </r>
      </text>
    </comment>
    <comment ref="C14" authorId="0" shapeId="0">
      <text>
        <r>
          <rPr>
            <sz val="10"/>
            <rFont val="Arial"/>
            <family val="2"/>
          </rPr>
          <t>Ô chỉ tiêu có định dạng số. Đơn vị tính x 1 (hoặc %)</t>
        </r>
      </text>
    </comment>
    <comment ref="D14" authorId="0" shapeId="0">
      <text>
        <r>
          <rPr>
            <sz val="10"/>
            <rFont val="Arial"/>
            <family val="2"/>
          </rPr>
          <t>Ô chỉ tiêu có định dạng số. Đơn vị tính x 1 (hoặc %)</t>
        </r>
      </text>
    </comment>
    <comment ref="E14" authorId="0" shapeId="0">
      <text>
        <r>
          <rPr>
            <sz val="10"/>
            <rFont val="Arial"/>
            <family val="2"/>
          </rPr>
          <t>Ô chỉ tiêu có định dạng số. Đơn vị tính x 1 (hoặc %)</t>
        </r>
      </text>
    </comment>
    <comment ref="F14" authorId="0" shapeId="0">
      <text>
        <r>
          <rPr>
            <sz val="10"/>
            <rFont val="Arial"/>
            <family val="2"/>
          </rPr>
          <t>Ô chỉ tiêu có định dạng số. Đơn vị tính x 1 (hoặc %)</t>
        </r>
      </text>
    </comment>
    <comment ref="G14" authorId="0" shapeId="0">
      <text>
        <r>
          <rPr>
            <sz val="10"/>
            <rFont val="Arial"/>
            <family val="2"/>
          </rPr>
          <t>Ô chỉ tiêu có định dạng số. Đơn vị tính x 1 (hoặc %)</t>
        </r>
      </text>
    </comment>
    <comment ref="C15" authorId="0" shapeId="0">
      <text>
        <r>
          <rPr>
            <sz val="10"/>
            <rFont val="Arial"/>
            <family val="2"/>
          </rPr>
          <t>Ô chỉ tiêu có định dạng số. Đơn vị tính x 1 (hoặc %)</t>
        </r>
      </text>
    </comment>
    <comment ref="D15" authorId="0" shapeId="0">
      <text>
        <r>
          <rPr>
            <sz val="10"/>
            <rFont val="Arial"/>
            <family val="2"/>
          </rPr>
          <t>Ô chỉ tiêu có định dạng số. Đơn vị tính x 1 (hoặc %)</t>
        </r>
      </text>
    </comment>
    <comment ref="E15" authorId="0" shapeId="0">
      <text>
        <r>
          <rPr>
            <sz val="10"/>
            <rFont val="Arial"/>
            <family val="2"/>
          </rPr>
          <t>Ô chỉ tiêu có định dạng số. Đơn vị tính x 1 (hoặc %)</t>
        </r>
      </text>
    </comment>
    <comment ref="F15" authorId="0" shapeId="0">
      <text>
        <r>
          <rPr>
            <sz val="10"/>
            <rFont val="Arial"/>
            <family val="2"/>
          </rPr>
          <t>Ô chỉ tiêu có định dạng số. Đơn vị tính x 1 (hoặc %)</t>
        </r>
      </text>
    </comment>
    <comment ref="G15" authorId="0" shapeId="0">
      <text>
        <r>
          <rPr>
            <sz val="10"/>
            <rFont val="Arial"/>
            <family val="2"/>
          </rPr>
          <t>Ô chỉ tiêu có định dạng số. Đơn vị tính x 1 (hoặc %)</t>
        </r>
      </text>
    </comment>
    <comment ref="C16" authorId="0" shapeId="0">
      <text>
        <r>
          <rPr>
            <sz val="10"/>
            <rFont val="Arial"/>
            <family val="2"/>
          </rPr>
          <t>Ô chỉ tiêu có định dạng số. Đơn vị tính x 1 (hoặc %)</t>
        </r>
      </text>
    </comment>
    <comment ref="D16" authorId="0" shapeId="0">
      <text>
        <r>
          <rPr>
            <sz val="10"/>
            <rFont val="Arial"/>
            <family val="2"/>
          </rPr>
          <t>Ô chỉ tiêu có định dạng số. Đơn vị tính x 1 (hoặc %)</t>
        </r>
      </text>
    </comment>
    <comment ref="E16" authorId="0" shapeId="0">
      <text>
        <r>
          <rPr>
            <sz val="10"/>
            <rFont val="Arial"/>
            <family val="2"/>
          </rPr>
          <t>Ô chỉ tiêu có định dạng số. Đơn vị tính x 1 (hoặc %)</t>
        </r>
      </text>
    </comment>
    <comment ref="F16" authorId="0" shapeId="0">
      <text>
        <r>
          <rPr>
            <sz val="10"/>
            <rFont val="Arial"/>
            <family val="2"/>
          </rPr>
          <t>Ô chỉ tiêu có định dạng số. Đơn vị tính x 1 (hoặc %)</t>
        </r>
      </text>
    </comment>
    <comment ref="G16" authorId="0" shapeId="0">
      <text>
        <r>
          <rPr>
            <sz val="10"/>
            <rFont val="Arial"/>
            <family val="2"/>
          </rPr>
          <t>Ô chỉ tiêu có định dạng số. Đơn vị tính x 1 (hoặc %)</t>
        </r>
      </text>
    </comment>
  </commentList>
</comments>
</file>

<file path=xl/sharedStrings.xml><?xml version="1.0" encoding="utf-8"?>
<sst xmlns="http://schemas.openxmlformats.org/spreadsheetml/2006/main" count="1502" uniqueCount="356">
  <si>
    <t>BÁO CÁO VỀ HOẠT ĐỘNG ĐẦU TƯ CỦA QUỸ MỞ</t>
  </si>
  <si>
    <t xml:space="preserve"> </t>
  </si>
  <si>
    <t>Kỳ báo cáo:</t>
  </si>
  <si>
    <t>Năm:</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</si>
  <si>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</si>
  <si>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</si>
  <si>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</si>
  <si>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</si>
  <si>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</si>
  <si>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</si>
  <si>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</si>
  <si>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</si>
  <si>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</si>
  <si>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</si>
  <si>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</si>
  <si>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</si>
  <si>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</si>
  <si>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</si>
  <si>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</si>
  <si>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</si>
  <si>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</si>
  <si>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</si>
  <si>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</si>
  <si>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</si>
  <si>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</si>
  <si>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</si>
  <si>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</si>
  <si>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</si>
  <si>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</si>
  <si>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</si>
  <si>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</si>
  <si>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</si>
  <si>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</si>
  <si>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</si>
  <si>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</si>
  <si>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</si>
  <si>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</si>
  <si>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</si>
  <si>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</si>
  <si>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</si>
  <si>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</si>
  <si>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</si>
  <si>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</si>
  <si>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</si>
  <si>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</si>
  <si>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</si>
  <si>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</si>
  <si>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</si>
  <si>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</si>
  <si>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</si>
  <si>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</si>
  <si>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</si>
  <si>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</si>
  <si>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</si>
  <si>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</si>
  <si>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</si>
  <si>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</si>
  <si>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</si>
  <si>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</si>
  <si>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</si>
  <si>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</si>
  <si>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</si>
  <si>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</si>
  <si>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</si>
  <si>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</si>
  <si>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</si>
  <si>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</si>
  <si>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</si>
  <si>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</si>
  <si>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</si>
  <si>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</si>
  <si>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</si>
  <si>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</si>
  <si>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</si>
  <si>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</si>
  <si>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</si>
  <si>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</si>
  <si>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</si>
  <si>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</si>
  <si>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</si>
  <si>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</si>
  <si>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</si>
  <si>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</si>
  <si>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</si>
  <si>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</si>
  <si>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</si>
  <si>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</si>
  <si>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</si>
  <si>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</si>
  <si>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</si>
  <si>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</si>
  <si>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</si>
  <si>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</si>
  <si>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</si>
  <si>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</si>
  <si>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</si>
  <si>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</si>
  <si>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</si>
  <si>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</si>
  <si>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</si>
  <si>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</si>
  <si>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</si>
  <si>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</si>
  <si>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</si>
  <si>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</si>
  <si>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</si>
  <si>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</si>
  <si>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</si>
  <si>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</si>
  <si>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</si>
  <si>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</si>
  <si>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</si>
  <si>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</si>
  <si>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</si>
  <si>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</si>
  <si>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</si>
  <si>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</si>
  <si>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</si>
  <si>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</si>
  <si>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</si>
  <si>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</si>
  <si>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</si>
  <si>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</si>
  <si>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</si>
  <si>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</si>
  <si>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</si>
  <si>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</si>
  <si>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</si>
  <si>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</si>
  <si>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</si>
  <si>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</si>
  <si>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</si>
  <si>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</si>
  <si>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</si>
  <si>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</si>
  <si>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</si>
  <si>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</si>
  <si>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</si>
  <si>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</si>
  <si>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</si>
  <si>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</si>
  <si>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</si>
  <si>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</si>
  <si>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</si>
  <si>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</si>
  <si>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</si>
  <si>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</si>
  <si>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</si>
  <si>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</si>
  <si>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</si>
  <si>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</si>
  <si>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</si>
  <si>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</si>
  <si>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</si>
  <si>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</si>
  <si>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</si>
  <si>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</si>
  <si>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</si>
  <si>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</si>
  <si>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</si>
  <si>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</si>
  <si>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</si>
  <si>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</si>
  <si>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</si>
  <si>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</si>
  <si>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</si>
  <si>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</si>
  <si>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</si>
  <si>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</si>
  <si>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</si>
  <si>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</si>
  <si>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</si>
  <si>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</si>
  <si>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</si>
  <si>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</si>
  <si>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</si>
  <si>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</si>
  <si>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</si>
  <si>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</si>
  <si>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</si>
  <si>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</si>
  <si>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</si>
  <si>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</si>
  <si>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</si>
  <si>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</si>
  <si>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</si>
  <si>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</si>
  <si>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</si>
  <si>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</si>
  <si>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</si>
  <si>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</si>
  <si>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</si>
  <si>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</si>
  <si>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</si>
  <si>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</si>
  <si>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</si>
  <si>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</si>
  <si>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</si>
  <si>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</si>
  <si>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</si>
  <si>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</si>
  <si>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</si>
  <si>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</si>
  <si>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</si>
  <si>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</si>
  <si>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</si>
  <si>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</si>
  <si>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2259</t>
  </si>
  <si>
    <t>2260</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</si>
  <si>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</si>
  <si>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</si>
  <si>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</si>
  <si>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</si>
  <si>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</si>
  <si>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</si>
  <si>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</si>
  <si>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</si>
  <si>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</si>
  <si>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</si>
  <si>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</si>
  <si>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</si>
  <si>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</si>
  <si>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</si>
  <si>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</si>
  <si>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</si>
  <si>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</si>
  <si>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</si>
  <si>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</si>
  <si>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</si>
  <si>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</si>
  <si>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</si>
  <si>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</si>
  <si>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</si>
  <si>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</si>
  <si>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</si>
  <si>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</si>
  <si>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</si>
  <si>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</si>
  <si>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</si>
  <si>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</si>
  <si>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</si>
  <si>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</si>
  <si>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</si>
  <si>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</si>
  <si>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</si>
  <si>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</si>
  <si>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</si>
  <si>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</si>
  <si>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</si>
  <si>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</si>
  <si>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</si>
  <si>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</si>
  <si>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</si>
  <si>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</si>
  <si>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</si>
  <si>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</si>
  <si>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</si>
  <si>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</si>
  <si>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</si>
  <si>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</si>
  <si>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</si>
  <si>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</si>
  <si>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</si>
  <si>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</si>
  <si>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</si>
  <si>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</si>
  <si>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</si>
  <si>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</si>
  <si>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</si>
  <si>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</si>
  <si>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</si>
  <si>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</si>
  <si>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</si>
  <si>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</si>
  <si>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</si>
  <si>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</si>
  <si>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</si>
  <si>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</si>
  <si>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</si>
  <si>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</si>
  <si>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</si>
  <si>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</si>
  <si>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</si>
  <si>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</si>
  <si>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</si>
  <si>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</si>
  <si>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</si>
  <si>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</si>
  <si>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</si>
  <si>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</si>
  <si>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</si>
  <si>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</si>
  <si>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đối tác giao dịch của Quỹ/Công ty đầu tư (nêu chi tiết tên cá nhân, tổ chức)</t>
  </si>
  <si>
    <t>Số Giấy CMND/ CCCD/Hộ chiếu/Số Giấy chứng nhận đăng ký doanh nghiệp</t>
  </si>
  <si>
    <t>Thông tin về giao dịch</t>
  </si>
  <si>
    <t>Tổng giá trị giao dịch</t>
  </si>
  <si>
    <t>Loại tài sản giao dịch (liệt kê chi tiết)</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</si>
  <si>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</si>
  <si>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</si>
  <si>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</si>
  <si>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</si>
  <si>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</si>
  <si>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</si>
  <si>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</si>
  <si>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Giá trị</t>
  </si>
  <si>
    <t>USD</t>
  </si>
  <si>
    <t>VND (quy đổi)</t>
  </si>
  <si>
    <t>Hạn mức tự doanh được Ngân hàng Nhà nước Việt Nam xác nhận</t>
  </si>
  <si>
    <t>Giá trị đã đầu tư tính đến thời điểm cuối tháng</t>
  </si>
  <si>
    <t>Giá trị đã đầu tư trong tháng</t>
  </si>
  <si>
    <t>Giá trị còn được đầu tư (IV = I-II)</t>
  </si>
  <si>
    <t>VND</t>
  </si>
  <si>
    <t>Tiền</t>
  </si>
  <si>
    <t>Các khoản tương đương tiền</t>
  </si>
  <si>
    <t>Lũy kế từ đầu năm</t>
  </si>
  <si>
    <t>Thu nhập từ hoạt động đầu tư gián tiếp ra nước ngoài</t>
  </si>
  <si>
    <t>Các khoản thu nhập khác (kê chi tiết)</t>
  </si>
  <si>
    <t>Chi phí đầu tư gián tiếp ra nước ngoài</t>
  </si>
  <si>
    <t>Phí lưu ký tại nước ngoài</t>
  </si>
  <si>
    <t>Các loại phí khác (kê chi tiết)</t>
  </si>
  <si>
    <t>Thu nhập ròng từ hoạt động đầu tư gián tiếp ra nước ngoài (I-II)</t>
  </si>
  <si>
    <t>Lãi (lỗ) từ hoạt động đầu tư gián tiếp ra nước ngoài</t>
  </si>
  <si>
    <t>Lãi (lỗ) thực tế phát sinh từ hoạt động đầu tư</t>
  </si>
  <si>
    <t>Loại tài sản (nêu chi tiết)</t>
  </si>
  <si>
    <t>Tỷ lệ %/Tổng giá trị tài sản ròng</t>
  </si>
  <si>
    <t>Chứng chỉ tiền gửi</t>
  </si>
  <si>
    <t>Trái phiếu Chính phủ</t>
  </si>
  <si>
    <t>Cổ phiếu niêm yết</t>
  </si>
  <si>
    <t>Trái phiếu niêm yết</t>
  </si>
  <si>
    <t>Chứng chỉ quỹ_x000D_
     niêm yết</t>
  </si>
  <si>
    <t>Các loại tài sản khác</t>
  </si>
  <si>
    <t>Tổng giá trị danh mục</t>
  </si>
  <si>
    <t>Tham chiếu</t>
  </si>
  <si>
    <t>Tháng</t>
  </si>
  <si>
    <t>1. Tên Công ty quản lý quỹ:Công ty TNHH MTV Quản lý Quỹ Đầu tư Chứng khoán IPA</t>
  </si>
  <si>
    <t xml:space="preserve">2. Tên Ngân hàng giám sát:Ngân hàng TMCP Đầu tư và Phát triển Việt Nam - CN Hà Thành </t>
  </si>
  <si>
    <t>Tiền gửi ngân hàng dưới 3 tháng</t>
  </si>
  <si>
    <t>…</t>
  </si>
  <si>
    <t>3. Tên Quỹ: Quỹ đầu tư Trái phiếu linh hoạt VND</t>
  </si>
  <si>
    <t xml:space="preserve">     VHM121025       </t>
  </si>
  <si>
    <t xml:space="preserve">     VBA121033       </t>
  </si>
  <si>
    <t xml:space="preserve">     VBA122001       </t>
  </si>
  <si>
    <t xml:space="preserve">     CTG123018       </t>
  </si>
  <si>
    <t xml:space="preserve">     VBA123036       </t>
  </si>
  <si>
    <t xml:space="preserve">     HDB124006       </t>
  </si>
  <si>
    <t xml:space="preserve">     TCX124011       </t>
  </si>
  <si>
    <t xml:space="preserve">     HDB124018       </t>
  </si>
  <si>
    <t xml:space="preserve">     CVT122009       </t>
  </si>
  <si>
    <t xml:space="preserve">     TCX124013       </t>
  </si>
  <si>
    <t>2251.10</t>
  </si>
  <si>
    <t>Tiền, tương đương tiền (1)</t>
  </si>
  <si>
    <t>Tiền gửi ngân hàng trên 3 tháng (2)</t>
  </si>
  <si>
    <t>Chứng chỉ tiền gửi (3)</t>
  </si>
  <si>
    <t>2251.11</t>
  </si>
  <si>
    <t xml:space="preserve">     NLG12501        </t>
  </si>
  <si>
    <t>4. Ngày lập báo cáo: 07/10/2025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</si>
</sst>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_(* #,##0_);_(* \(#,##0\);_(* &quot;-&quot;??_);_(@_)"/>
  </numFmts>
  <fonts count="19" x14ac:knownFonts="1">
    <font>
      <sz val="10"/>
      <name val="Arial"/>
    </font>
    <font>
      <sz val="10"/>
      <name val="Arial"/>
      <family val="2"/>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2"/>
      <color theme="2" tint="-0.89999084444715716"/>
      <name val="Times New Roman"/>
      <family val="1"/>
    </font>
    <font>
      <sz val="12"/>
      <color theme="1"/>
      <name val="Times New Roman"/>
      <family val="1"/>
    </font>
    <font>
      <b/>
      <sz val="10"/>
      <name val="Arial"/>
      <family val="2"/>
    </font>
    <font>
      <b/>
      <sz val="12"/>
      <color theme="2" tint="-0.89999084444715716"/>
      <name val="Times New Roman"/>
      <family val="1"/>
    </font>
    <font>
      <sz val="10"/>
      <name val="Arial"/>
      <family val="2"/>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4">
    <xf numFmtId="0" fontId="0" fillId="0" borderId="0"/>
    <xf numFmtId="164" fontId="1" fillId="0" borderId="0" applyFont="0" applyFill="0" applyBorder="0" applyAlignment="0" applyProtection="0"/>
    <xf numFmtId="9" fontId="18" fillId="0" borderId="0" applyFont="0" applyFill="0" applyBorder="0" applyAlignment="0" applyProtection="0"/>
    <xf numFmtId="0" fontId="1" fillId="0" borderId="0"/>
  </cellStyleXfs>
  <cellXfs count="6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1" xfId="0" applyFont="1" applyBorder="1" applyAlignment="1">
      <alignment horizontal="center" vertical="justify"/>
    </xf>
    <xf numFmtId="0" fontId="6" fillId="0" borderId="1" xfId="0" applyFont="1" applyBorder="1" applyAlignment="1">
      <alignment horizontal="center"/>
    </xf>
    <xf numFmtId="0" fontId="7" fillId="0" borderId="1" xfId="0" applyFont="1" applyBorder="1" applyAlignment="1">
      <alignment horizontal="left"/>
    </xf>
    <xf numFmtId="0" fontId="8" fillId="0" borderId="0" xfId="0" applyFont="1" applyAlignment="1">
      <alignment horizontal="left"/>
    </xf>
    <xf numFmtId="0" fontId="11" fillId="2" borderId="1" xfId="0" applyFont="1" applyFill="1" applyBorder="1" applyAlignment="1">
      <alignment horizontal="center" vertical="justify"/>
    </xf>
    <xf numFmtId="0" fontId="12" fillId="0" borderId="1" xfId="0" applyFont="1" applyBorder="1" applyAlignment="1">
      <alignment horizontal="left"/>
    </xf>
    <xf numFmtId="10" fontId="7" fillId="0" borderId="1" xfId="0" applyNumberFormat="1" applyFont="1" applyFill="1" applyBorder="1" applyAlignment="1">
      <alignment horizontal="right"/>
    </xf>
    <xf numFmtId="10" fontId="3" fillId="0" borderId="1" xfId="0" applyNumberFormat="1" applyFont="1" applyFill="1" applyBorder="1" applyAlignment="1">
      <alignment horizontal="right"/>
    </xf>
    <xf numFmtId="0" fontId="11" fillId="0" borderId="1" xfId="0" applyFont="1" applyFill="1" applyBorder="1" applyAlignment="1">
      <alignment horizontal="center" vertical="justify"/>
    </xf>
    <xf numFmtId="0" fontId="0" fillId="0" borderId="0" xfId="0" applyFill="1"/>
    <xf numFmtId="0" fontId="7" fillId="0" borderId="1" xfId="0" applyFont="1" applyFill="1" applyBorder="1" applyAlignment="1">
      <alignment horizontal="left"/>
    </xf>
    <xf numFmtId="164" fontId="7" fillId="0" borderId="1" xfId="1" applyFont="1" applyFill="1" applyBorder="1" applyAlignment="1">
      <alignment horizontal="left"/>
    </xf>
    <xf numFmtId="165" fontId="7" fillId="0" borderId="1" xfId="1" applyNumberFormat="1" applyFont="1" applyFill="1" applyBorder="1" applyAlignment="1">
      <alignment horizontal="left"/>
    </xf>
    <xf numFmtId="165" fontId="14" fillId="0" borderId="1" xfId="1" applyNumberFormat="1" applyFont="1" applyFill="1" applyBorder="1" applyAlignment="1">
      <alignment horizontal="left"/>
    </xf>
    <xf numFmtId="0" fontId="14" fillId="0" borderId="1" xfId="0" applyFont="1" applyFill="1" applyBorder="1" applyAlignment="1">
      <alignment horizontal="left"/>
    </xf>
    <xf numFmtId="0" fontId="3" fillId="0" borderId="1" xfId="0" applyFont="1" applyFill="1" applyBorder="1" applyAlignment="1">
      <alignment horizontal="left"/>
    </xf>
    <xf numFmtId="165" fontId="5" fillId="0" borderId="1" xfId="1" applyNumberFormat="1" applyFont="1" applyFill="1" applyBorder="1" applyAlignment="1">
      <alignment horizontal="left"/>
    </xf>
    <xf numFmtId="165" fontId="5" fillId="0" borderId="1" xfId="0" applyNumberFormat="1" applyFont="1" applyFill="1" applyBorder="1" applyAlignment="1">
      <alignment horizontal="left"/>
    </xf>
    <xf numFmtId="10" fontId="5" fillId="0" borderId="1" xfId="0" applyNumberFormat="1" applyFont="1" applyFill="1" applyBorder="1" applyAlignment="1">
      <alignment horizontal="right"/>
    </xf>
    <xf numFmtId="0" fontId="13" fillId="0" borderId="1" xfId="0" applyFont="1" applyFill="1" applyBorder="1" applyAlignment="1">
      <alignment horizontal="left"/>
    </xf>
    <xf numFmtId="0" fontId="7" fillId="0" borderId="1" xfId="0" applyFont="1" applyFill="1" applyBorder="1" applyAlignment="1">
      <alignment horizontal="right"/>
    </xf>
    <xf numFmtId="165" fontId="12" fillId="0" borderId="1" xfId="1" applyNumberFormat="1" applyFont="1" applyFill="1" applyBorder="1" applyAlignment="1">
      <alignment horizontal="left"/>
    </xf>
    <xf numFmtId="165" fontId="3" fillId="0" borderId="1" xfId="1" applyNumberFormat="1" applyFont="1" applyFill="1" applyBorder="1" applyAlignment="1">
      <alignment horizontal="left"/>
    </xf>
    <xf numFmtId="165" fontId="0" fillId="0" borderId="0" xfId="0" applyNumberFormat="1" applyFill="1"/>
    <xf numFmtId="165" fontId="15" fillId="0" borderId="1" xfId="1" applyNumberFormat="1" applyFont="1" applyFill="1" applyBorder="1" applyAlignment="1">
      <alignment horizontal="left"/>
    </xf>
    <xf numFmtId="10" fontId="15" fillId="0" borderId="1" xfId="0" applyNumberFormat="1" applyFont="1" applyFill="1" applyBorder="1" applyAlignment="1">
      <alignment horizontal="right"/>
    </xf>
    <xf numFmtId="0" fontId="15" fillId="0" borderId="1" xfId="0" applyFont="1" applyFill="1" applyBorder="1" applyAlignment="1">
      <alignment horizontal="left"/>
    </xf>
    <xf numFmtId="0" fontId="3" fillId="0" borderId="0" xfId="0" applyFont="1" applyAlignment="1"/>
    <xf numFmtId="164" fontId="0" fillId="0" borderId="0" xfId="1" applyFont="1" applyFill="1"/>
    <xf numFmtId="0" fontId="12" fillId="0" borderId="1" xfId="0" applyFont="1" applyFill="1" applyBorder="1" applyAlignment="1">
      <alignment horizontal="left"/>
    </xf>
    <xf numFmtId="0" fontId="7" fillId="0" borderId="1" xfId="0" applyFont="1" applyFill="1" applyBorder="1" applyAlignment="1">
      <alignment horizontal="left" wrapText="1"/>
    </xf>
    <xf numFmtId="0" fontId="12" fillId="0" borderId="1" xfId="0" applyFont="1" applyFill="1" applyBorder="1" applyAlignment="1">
      <alignment horizontal="left" wrapText="1"/>
    </xf>
    <xf numFmtId="0" fontId="5" fillId="0" borderId="1" xfId="0" applyFont="1" applyFill="1" applyBorder="1" applyAlignment="1">
      <alignment horizontal="left"/>
    </xf>
    <xf numFmtId="0" fontId="16" fillId="0" borderId="0" xfId="0" applyFont="1" applyFill="1"/>
    <xf numFmtId="165" fontId="16" fillId="0" borderId="0" xfId="0" applyNumberFormat="1" applyFont="1" applyFill="1"/>
    <xf numFmtId="164" fontId="5" fillId="0" borderId="1" xfId="1" applyFont="1" applyFill="1" applyBorder="1" applyAlignment="1">
      <alignment horizontal="left"/>
    </xf>
    <xf numFmtId="165" fontId="17" fillId="0" borderId="1" xfId="1" applyNumberFormat="1" applyFont="1" applyFill="1" applyBorder="1" applyAlignment="1">
      <alignment horizontal="left"/>
    </xf>
    <xf numFmtId="0" fontId="7" fillId="0" borderId="1" xfId="0" applyFont="1" applyBorder="1" applyAlignment="1">
      <alignment horizontal="left" wrapText="1"/>
    </xf>
    <xf numFmtId="0" fontId="12" fillId="0" borderId="1" xfId="0" applyFont="1" applyBorder="1" applyAlignment="1">
      <alignment horizontal="left" wrapText="1"/>
    </xf>
    <xf numFmtId="10" fontId="3" fillId="0" borderId="1" xfId="0" applyNumberFormat="1" applyFont="1" applyFill="1" applyBorder="1" applyAlignment="1">
      <alignment horizontal="right" vertical="center"/>
    </xf>
    <xf numFmtId="10" fontId="7" fillId="0" borderId="1" xfId="0" applyNumberFormat="1" applyFont="1" applyFill="1" applyBorder="1" applyAlignment="1">
      <alignment horizontal="right" vertical="center"/>
    </xf>
    <xf numFmtId="0" fontId="7" fillId="0" borderId="1" xfId="0" applyFont="1" applyFill="1" applyBorder="1" applyAlignment="1">
      <alignment horizontal="left" vertical="center"/>
    </xf>
    <xf numFmtId="0" fontId="12" fillId="0" borderId="1" xfId="0" applyFont="1" applyFill="1" applyBorder="1" applyAlignment="1">
      <alignment horizontal="left" vertical="center"/>
    </xf>
    <xf numFmtId="164" fontId="3" fillId="0" borderId="1" xfId="1" applyFont="1" applyFill="1" applyBorder="1" applyAlignment="1">
      <alignment horizontal="left" vertical="center"/>
    </xf>
    <xf numFmtId="164" fontId="7" fillId="0" borderId="1" xfId="1" applyFont="1" applyFill="1" applyBorder="1" applyAlignment="1">
      <alignment horizontal="left" vertical="center"/>
    </xf>
    <xf numFmtId="165" fontId="3" fillId="0" borderId="1" xfId="1" applyNumberFormat="1" applyFont="1" applyFill="1" applyBorder="1" applyAlignment="1">
      <alignment horizontal="left" vertical="center"/>
    </xf>
    <xf numFmtId="0" fontId="12" fillId="0" borderId="1" xfId="0" applyFont="1" applyFill="1" applyBorder="1" applyAlignment="1">
      <alignment horizontal="left"/>
    </xf>
    <xf numFmtId="0" fontId="12" fillId="0" borderId="1" xfId="0" applyFont="1" applyFill="1" applyBorder="1" applyAlignment="1">
      <alignment horizontal="left"/>
    </xf>
    <xf numFmtId="0" fontId="12" fillId="0" borderId="1" xfId="0" applyFont="1" applyFill="1" applyBorder="1" applyAlignment="1">
      <alignment horizontal="left"/>
    </xf>
    <xf numFmtId="10" fontId="7" fillId="0" borderId="1" xfId="2" applyNumberFormat="1" applyFont="1" applyFill="1" applyBorder="1" applyAlignment="1">
      <alignment horizontal="right"/>
    </xf>
    <xf numFmtId="0" fontId="5" fillId="0" borderId="0" xfId="3" applyFont="1" applyFill="1" applyAlignment="1">
      <alignment horizontal="left" vertical="center"/>
    </xf>
    <xf numFmtId="0" fontId="5" fillId="0" borderId="0" xfId="3" applyFont="1" applyFill="1" applyAlignment="1">
      <alignment horizontal="left" vertical="center" wrapText="1"/>
    </xf>
    <xf numFmtId="0" fontId="3" fillId="0" borderId="0" xfId="3" applyFont="1" applyFill="1" applyAlignment="1">
      <alignment horizontal="left" vertical="center" indent="4"/>
    </xf>
    <xf numFmtId="0" fontId="3" fillId="0" borderId="0" xfId="3" applyFont="1" applyFill="1" applyAlignment="1">
      <alignment horizontal="left" vertical="center" wrapText="1"/>
    </xf>
    <xf numFmtId="0" fontId="3" fillId="0" borderId="0" xfId="0" applyFont="1" applyFill="1" applyAlignment="1">
      <alignment vertical="center"/>
    </xf>
    <xf numFmtId="0" fontId="5" fillId="0" borderId="0" xfId="3" applyNumberFormat="1" applyFont="1" applyFill="1" applyBorder="1" applyAlignment="1" applyProtection="1">
      <alignment horizontal="left" vertical="center" wrapText="1"/>
    </xf>
    <xf numFmtId="0" fontId="3" fillId="0" borderId="0" xfId="3" applyFont="1" applyFill="1" applyAlignment="1">
      <alignment horizontal="left" vertical="center"/>
    </xf>
    <xf numFmtId="0" fontId="3" fillId="0" borderId="1" xfId="0" quotePrefix="1" applyFont="1" applyFill="1" applyBorder="1" applyAlignment="1">
      <alignment horizontal="left"/>
    </xf>
    <xf numFmtId="0" fontId="10" fillId="0" borderId="0" xfId="0" applyFont="1" applyAlignment="1">
      <alignment horizontal="center" vertical="justify"/>
    </xf>
    <xf numFmtId="0" fontId="9" fillId="0" borderId="0" xfId="0" applyFont="1" applyAlignment="1">
      <alignment horizontal="center" vertical="justify"/>
    </xf>
    <xf numFmtId="0" fontId="2" fillId="0" borderId="0" xfId="0" applyFont="1" applyAlignment="1">
      <alignment horizontal="center" vertical="justify"/>
    </xf>
    <xf numFmtId="0" fontId="3" fillId="0" borderId="0" xfId="0" applyFont="1" applyAlignment="1">
      <alignment horizontal="left"/>
    </xf>
    <xf numFmtId="0" fontId="12" fillId="0" borderId="1" xfId="0" applyFont="1" applyFill="1" applyBorder="1" applyAlignment="1">
      <alignment horizontal="left"/>
    </xf>
    <xf numFmtId="0" fontId="3" fillId="0" borderId="0" xfId="3" applyFont="1" applyFill="1" applyAlignment="1">
      <alignment horizontal="left" vertical="center" wrapText="1"/>
    </xf>
    <xf numFmtId="0" fontId="11" fillId="2" borderId="1" xfId="0" applyFont="1" applyFill="1" applyBorder="1" applyAlignment="1">
      <alignment horizontal="center" vertical="justify"/>
    </xf>
  </cellXfs>
  <cellStyles count="4">
    <cellStyle name="Comma" xfId="1" builtinId="3"/>
    <cellStyle name="Normal" xfId="0" builtinId="0"/>
    <cellStyle name="Normal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35"/>
  <sheetViews>
    <sheetView workbookViewId="0">
      <selection activeCell="G22" sqref="G22"/>
    </sheetView>
  </sheetViews>
  <sheetFormatPr defaultRowHeight="12.75" x14ac:dyDescent="0.2"/>
  <cols>
    <col min="1" max="1" width="32.85546875" customWidth="1"/>
    <col min="2" max="2" width="33.85546875" customWidth="1"/>
    <col min="3" max="3" width="27.7109375" customWidth="1"/>
    <col min="4" max="4" width="37" customWidth="1"/>
  </cols>
  <sheetData>
    <row r="1" spans="1:4" ht="15" customHeight="1" x14ac:dyDescent="0.2">
      <c r="A1" s="63" t="s">
        <v>0</v>
      </c>
      <c r="B1" s="63"/>
      <c r="C1" s="63"/>
      <c r="D1" s="63"/>
    </row>
    <row r="2" spans="1:4" ht="9" customHeight="1" x14ac:dyDescent="0.2">
      <c r="A2" s="63"/>
      <c r="B2" s="63"/>
      <c r="C2" s="63"/>
      <c r="D2" s="63"/>
    </row>
    <row r="3" spans="1:4" ht="15" customHeight="1" x14ac:dyDescent="0.25">
      <c r="A3" s="1" t="s">
        <v>1</v>
      </c>
      <c r="B3" s="1" t="s">
        <v>1</v>
      </c>
      <c r="C3" s="2" t="s">
        <v>2</v>
      </c>
      <c r="D3" s="1" t="s">
        <v>333</v>
      </c>
    </row>
    <row r="4" spans="1:4" ht="15" customHeight="1" x14ac:dyDescent="0.25">
      <c r="A4" s="1" t="s">
        <v>1</v>
      </c>
      <c r="B4" s="1" t="s">
        <v>1</v>
      </c>
      <c r="C4" s="2"/>
      <c r="D4" s="1">
        <v>9</v>
      </c>
    </row>
    <row r="5" spans="1:4" ht="15" customHeight="1" x14ac:dyDescent="0.25">
      <c r="A5" s="1" t="s">
        <v>1</v>
      </c>
      <c r="B5" s="1" t="s">
        <v>1</v>
      </c>
      <c r="C5" s="2" t="s">
        <v>3</v>
      </c>
      <c r="D5" s="1">
        <v>2025</v>
      </c>
    </row>
    <row r="6" spans="1:4" ht="15" customHeight="1" x14ac:dyDescent="0.25">
      <c r="A6" s="1" t="s">
        <v>1</v>
      </c>
      <c r="B6" s="1" t="s">
        <v>1</v>
      </c>
      <c r="C6" s="1" t="s">
        <v>1</v>
      </c>
      <c r="D6" s="1" t="s">
        <v>1</v>
      </c>
    </row>
    <row r="7" spans="1:4" ht="15" customHeight="1" x14ac:dyDescent="0.25">
      <c r="A7" s="30" t="s">
        <v>334</v>
      </c>
      <c r="B7" s="30"/>
      <c r="C7" s="1"/>
      <c r="D7" s="1" t="s">
        <v>1</v>
      </c>
    </row>
    <row r="8" spans="1:4" ht="15" customHeight="1" x14ac:dyDescent="0.25">
      <c r="A8" s="30" t="s">
        <v>335</v>
      </c>
      <c r="B8" s="30"/>
      <c r="C8" s="1"/>
      <c r="D8" s="1" t="s">
        <v>1</v>
      </c>
    </row>
    <row r="9" spans="1:4" ht="15" customHeight="1" x14ac:dyDescent="0.25">
      <c r="A9" s="64" t="s">
        <v>338</v>
      </c>
      <c r="B9" s="64"/>
      <c r="C9" s="1"/>
      <c r="D9" s="1" t="s">
        <v>1</v>
      </c>
    </row>
    <row r="10" spans="1:4" ht="15" customHeight="1" x14ac:dyDescent="0.25">
      <c r="A10" s="64" t="s">
        <v>355</v>
      </c>
      <c r="B10" s="64"/>
      <c r="C10" s="1"/>
      <c r="D10" s="1" t="s">
        <v>1</v>
      </c>
    </row>
    <row r="11" spans="1:4" ht="15" customHeight="1" x14ac:dyDescent="0.25">
      <c r="A11" s="1" t="s">
        <v>1</v>
      </c>
      <c r="B11" s="1" t="s">
        <v>1</v>
      </c>
      <c r="C11" s="1" t="s">
        <v>1</v>
      </c>
      <c r="D11" s="1" t="s">
        <v>1</v>
      </c>
    </row>
    <row r="12" spans="1:4" ht="15" customHeight="1" x14ac:dyDescent="0.25">
      <c r="A12" s="1" t="s">
        <v>1</v>
      </c>
      <c r="B12" s="1" t="s">
        <v>1</v>
      </c>
      <c r="C12" s="1" t="s">
        <v>1</v>
      </c>
      <c r="D12" s="1" t="s">
        <v>4</v>
      </c>
    </row>
    <row r="13" spans="1:4" ht="15" customHeight="1" x14ac:dyDescent="0.25">
      <c r="A13" s="1" t="s">
        <v>1</v>
      </c>
      <c r="B13" s="3" t="s">
        <v>5</v>
      </c>
      <c r="C13" s="3" t="s">
        <v>6</v>
      </c>
      <c r="D13" s="3" t="s">
        <v>7</v>
      </c>
    </row>
    <row r="14" spans="1:4" ht="15" customHeight="1" x14ac:dyDescent="0.25">
      <c r="A14" s="1" t="s">
        <v>1</v>
      </c>
      <c r="B14" s="4" t="s">
        <v>8</v>
      </c>
      <c r="C14" s="5" t="s">
        <v>9</v>
      </c>
      <c r="D14" s="5" t="s">
        <v>10</v>
      </c>
    </row>
    <row r="15" spans="1:4" ht="15" customHeight="1" x14ac:dyDescent="0.25">
      <c r="A15" s="1" t="s">
        <v>1</v>
      </c>
      <c r="B15" s="4" t="s">
        <v>11</v>
      </c>
      <c r="C15" s="5" t="s">
        <v>12</v>
      </c>
      <c r="D15" s="5" t="s">
        <v>13</v>
      </c>
    </row>
    <row r="16" spans="1:4" ht="15" customHeight="1" x14ac:dyDescent="0.25">
      <c r="A16" s="1" t="s">
        <v>1</v>
      </c>
      <c r="B16" s="4" t="s">
        <v>14</v>
      </c>
      <c r="C16" s="5" t="s">
        <v>15</v>
      </c>
      <c r="D16" s="5" t="s">
        <v>16</v>
      </c>
    </row>
    <row r="17" spans="1:4" ht="15" customHeight="1" x14ac:dyDescent="0.25">
      <c r="A17" s="1" t="s">
        <v>1</v>
      </c>
      <c r="B17" s="4" t="s">
        <v>17</v>
      </c>
      <c r="C17" s="5" t="s">
        <v>18</v>
      </c>
      <c r="D17" s="5" t="s">
        <v>19</v>
      </c>
    </row>
    <row r="18" spans="1:4" ht="15" customHeight="1" x14ac:dyDescent="0.25">
      <c r="A18" s="1" t="s">
        <v>1</v>
      </c>
      <c r="B18" s="4" t="s">
        <v>20</v>
      </c>
      <c r="C18" s="5" t="s">
        <v>21</v>
      </c>
      <c r="D18" s="5" t="s">
        <v>22</v>
      </c>
    </row>
    <row r="19" spans="1:4" ht="15" customHeight="1" x14ac:dyDescent="0.25">
      <c r="A19" s="1"/>
      <c r="B19" s="4" t="s">
        <v>23</v>
      </c>
      <c r="C19" s="5" t="s">
        <v>24</v>
      </c>
      <c r="D19" s="5" t="s">
        <v>25</v>
      </c>
    </row>
    <row r="20" spans="1:4" ht="15" customHeight="1" x14ac:dyDescent="0.25">
      <c r="A20" s="1"/>
      <c r="B20" s="4" t="s">
        <v>26</v>
      </c>
      <c r="C20" s="5" t="s">
        <v>27</v>
      </c>
      <c r="D20" s="5" t="s">
        <v>28</v>
      </c>
    </row>
    <row r="21" spans="1:4" ht="15" customHeight="1" x14ac:dyDescent="0.25">
      <c r="A21" s="1"/>
      <c r="B21" s="4" t="s">
        <v>29</v>
      </c>
      <c r="C21" s="5" t="s">
        <v>30</v>
      </c>
      <c r="D21" s="5" t="s">
        <v>31</v>
      </c>
    </row>
    <row r="22" spans="1:4" ht="15" customHeight="1" x14ac:dyDescent="0.25">
      <c r="A22" s="1"/>
      <c r="B22" s="4" t="s">
        <v>32</v>
      </c>
      <c r="C22" s="5" t="s">
        <v>33</v>
      </c>
      <c r="D22" s="5" t="s">
        <v>34</v>
      </c>
    </row>
    <row r="23" spans="1:4" ht="15" customHeight="1" x14ac:dyDescent="0.25">
      <c r="A23" s="1"/>
      <c r="B23" s="4" t="s">
        <v>35</v>
      </c>
      <c r="C23" s="5" t="s">
        <v>36</v>
      </c>
      <c r="D23" s="5" t="s">
        <v>37</v>
      </c>
    </row>
    <row r="24" spans="1:4" ht="15" customHeight="1" x14ac:dyDescent="0.25">
      <c r="A24" s="1"/>
      <c r="B24" s="4" t="s">
        <v>38</v>
      </c>
      <c r="C24" s="5" t="s">
        <v>39</v>
      </c>
      <c r="D24" s="5" t="s">
        <v>40</v>
      </c>
    </row>
    <row r="25" spans="1:4" ht="15" customHeight="1" x14ac:dyDescent="0.25">
      <c r="A25" s="1"/>
      <c r="B25" s="4" t="s">
        <v>41</v>
      </c>
      <c r="C25" s="5" t="s">
        <v>42</v>
      </c>
      <c r="D25" s="5" t="s">
        <v>43</v>
      </c>
    </row>
    <row r="26" spans="1:4" ht="15" customHeight="1" x14ac:dyDescent="0.25">
      <c r="A26" s="1"/>
      <c r="B26" s="4" t="s">
        <v>44</v>
      </c>
      <c r="C26" s="5" t="s">
        <v>45</v>
      </c>
      <c r="D26" s="5" t="s">
        <v>46</v>
      </c>
    </row>
    <row r="27" spans="1:4" ht="15" customHeight="1" x14ac:dyDescent="0.25">
      <c r="A27" s="1" t="s">
        <v>1</v>
      </c>
      <c r="B27" s="6" t="s">
        <v>47</v>
      </c>
      <c r="C27" s="1" t="s">
        <v>48</v>
      </c>
      <c r="D27" s="1" t="s">
        <v>1</v>
      </c>
    </row>
    <row r="28" spans="1:4" ht="15" customHeight="1" x14ac:dyDescent="0.25">
      <c r="A28" s="1" t="s">
        <v>1</v>
      </c>
      <c r="B28" s="1" t="s">
        <v>1</v>
      </c>
      <c r="C28" s="1" t="s">
        <v>49</v>
      </c>
      <c r="D28" s="1"/>
    </row>
    <row r="29" spans="1:4" ht="15" customHeight="1" x14ac:dyDescent="0.25">
      <c r="A29" s="1" t="s">
        <v>1</v>
      </c>
      <c r="B29" s="1" t="s">
        <v>1</v>
      </c>
      <c r="C29" s="1" t="s">
        <v>50</v>
      </c>
      <c r="D29" s="1" t="s">
        <v>1</v>
      </c>
    </row>
    <row r="30" spans="1:4" ht="15" customHeight="1" x14ac:dyDescent="0.25">
      <c r="A30" s="1" t="s">
        <v>1</v>
      </c>
      <c r="B30" s="1" t="s">
        <v>1</v>
      </c>
      <c r="C30" s="1" t="s">
        <v>1</v>
      </c>
      <c r="D30" s="1" t="s">
        <v>1</v>
      </c>
    </row>
    <row r="31" spans="1:4" ht="15" customHeight="1" x14ac:dyDescent="0.25">
      <c r="A31" s="1" t="s">
        <v>1</v>
      </c>
      <c r="B31" s="1" t="s">
        <v>1</v>
      </c>
      <c r="C31" s="1" t="s">
        <v>1</v>
      </c>
      <c r="D31" s="1" t="s">
        <v>1</v>
      </c>
    </row>
    <row r="32" spans="1:4" ht="15" customHeight="1" x14ac:dyDescent="0.25">
      <c r="A32" s="1" t="s">
        <v>1</v>
      </c>
      <c r="B32" s="1" t="s">
        <v>1</v>
      </c>
      <c r="C32" s="1" t="s">
        <v>1</v>
      </c>
      <c r="D32" s="1" t="s">
        <v>1</v>
      </c>
    </row>
    <row r="33" spans="1:4" ht="32.25" customHeight="1" x14ac:dyDescent="0.2">
      <c r="A33" s="62" t="s">
        <v>51</v>
      </c>
      <c r="B33" s="62"/>
      <c r="C33" s="62" t="s">
        <v>52</v>
      </c>
      <c r="D33" s="62"/>
    </row>
    <row r="34" spans="1:4" ht="15" customHeight="1" x14ac:dyDescent="0.2">
      <c r="A34" s="61" t="s">
        <v>53</v>
      </c>
      <c r="B34" s="61"/>
      <c r="C34" s="61" t="s">
        <v>53</v>
      </c>
      <c r="D34" s="61"/>
    </row>
    <row r="35" spans="1:4" ht="15" customHeight="1" x14ac:dyDescent="0.25">
      <c r="A35" s="1" t="s">
        <v>1</v>
      </c>
      <c r="B35" s="1" t="s">
        <v>1</v>
      </c>
      <c r="C35" s="1" t="s">
        <v>1</v>
      </c>
      <c r="D35" s="1" t="s">
        <v>1</v>
      </c>
    </row>
  </sheetData>
  <mergeCells count="7">
    <mergeCell ref="A34:B34"/>
    <mergeCell ref="C33:D33"/>
    <mergeCell ref="C34:D34"/>
    <mergeCell ref="A1:D2"/>
    <mergeCell ref="A9:B9"/>
    <mergeCell ref="A10:B10"/>
    <mergeCell ref="A33:B33"/>
  </mergeCells>
  <pageMargins left="0.75" right="0.75" top="1" bottom="1" header="0.5" footer="0.5"/>
  <pageSetup orientation="portrait" horizontalDpi="300" verticalDpi="3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16"/>
  <sheetViews>
    <sheetView workbookViewId="0">
      <selection sqref="A1:A2"/>
    </sheetView>
  </sheetViews>
  <sheetFormatPr defaultRowHeight="12.75" x14ac:dyDescent="0.2"/>
  <cols>
    <col min="1" max="1" width="6.85546875" customWidth="1"/>
    <col min="2" max="2" width="40.5703125" customWidth="1"/>
    <col min="3" max="6" width="13.85546875" customWidth="1"/>
    <col min="7" max="7" width="14.7109375" customWidth="1"/>
  </cols>
  <sheetData>
    <row r="1" spans="1:7" ht="15" customHeight="1" x14ac:dyDescent="0.2">
      <c r="A1" s="67" t="s">
        <v>5</v>
      </c>
      <c r="B1" s="67" t="s">
        <v>117</v>
      </c>
      <c r="C1" s="67" t="s">
        <v>233</v>
      </c>
      <c r="D1" s="67"/>
      <c r="E1" s="67" t="s">
        <v>234</v>
      </c>
      <c r="F1" s="67"/>
      <c r="G1" s="67" t="s">
        <v>314</v>
      </c>
    </row>
    <row r="2" spans="1:7" ht="15" customHeight="1" x14ac:dyDescent="0.2">
      <c r="A2" s="67"/>
      <c r="B2" s="67"/>
      <c r="C2" s="7" t="s">
        <v>305</v>
      </c>
      <c r="D2" s="7" t="s">
        <v>311</v>
      </c>
      <c r="E2" s="7" t="s">
        <v>305</v>
      </c>
      <c r="F2" s="7" t="s">
        <v>311</v>
      </c>
      <c r="G2" s="67"/>
    </row>
    <row r="3" spans="1:7" ht="15" customHeight="1" x14ac:dyDescent="0.25">
      <c r="A3" s="8" t="s">
        <v>58</v>
      </c>
      <c r="B3" s="8" t="s">
        <v>315</v>
      </c>
      <c r="C3" s="8" t="s">
        <v>1</v>
      </c>
      <c r="D3" s="8" t="s">
        <v>1</v>
      </c>
      <c r="E3" s="8" t="s">
        <v>1</v>
      </c>
      <c r="F3" s="8" t="s">
        <v>1</v>
      </c>
      <c r="G3" s="8" t="s">
        <v>1</v>
      </c>
    </row>
    <row r="4" spans="1:7" ht="15" customHeight="1" x14ac:dyDescent="0.25">
      <c r="A4" s="5" t="s">
        <v>1</v>
      </c>
      <c r="B4" s="5" t="s">
        <v>76</v>
      </c>
      <c r="C4" s="5" t="s">
        <v>1</v>
      </c>
      <c r="D4" s="5" t="s">
        <v>1</v>
      </c>
      <c r="E4" s="5" t="s">
        <v>1</v>
      </c>
      <c r="F4" s="5" t="s">
        <v>1</v>
      </c>
      <c r="G4" s="5" t="s">
        <v>1</v>
      </c>
    </row>
    <row r="5" spans="1:7" ht="15" customHeight="1" x14ac:dyDescent="0.25">
      <c r="A5" s="5" t="s">
        <v>1</v>
      </c>
      <c r="B5" s="5" t="s">
        <v>79</v>
      </c>
      <c r="C5" s="5" t="s">
        <v>1</v>
      </c>
      <c r="D5" s="5" t="s">
        <v>1</v>
      </c>
      <c r="E5" s="5" t="s">
        <v>1</v>
      </c>
      <c r="F5" s="5" t="s">
        <v>1</v>
      </c>
      <c r="G5" s="5" t="s">
        <v>1</v>
      </c>
    </row>
    <row r="6" spans="1:7" ht="15" customHeight="1" x14ac:dyDescent="0.25">
      <c r="A6" s="5" t="s">
        <v>1</v>
      </c>
      <c r="B6" s="5" t="s">
        <v>316</v>
      </c>
      <c r="C6" s="5" t="s">
        <v>1</v>
      </c>
      <c r="D6" s="5" t="s">
        <v>1</v>
      </c>
      <c r="E6" s="5" t="s">
        <v>1</v>
      </c>
      <c r="F6" s="5" t="s">
        <v>1</v>
      </c>
      <c r="G6" s="5" t="s">
        <v>1</v>
      </c>
    </row>
    <row r="7" spans="1:7" ht="15" customHeight="1" x14ac:dyDescent="0.25">
      <c r="A7" s="5" t="s">
        <v>66</v>
      </c>
      <c r="B7" s="5" t="s">
        <v>66</v>
      </c>
      <c r="C7" s="5" t="s">
        <v>66</v>
      </c>
      <c r="D7" s="5" t="s">
        <v>66</v>
      </c>
      <c r="E7" s="5" t="s">
        <v>66</v>
      </c>
      <c r="F7" s="5" t="s">
        <v>66</v>
      </c>
      <c r="G7" s="5" t="s">
        <v>66</v>
      </c>
    </row>
    <row r="8" spans="1:7" ht="15" customHeight="1" x14ac:dyDescent="0.25">
      <c r="A8" s="8" t="s">
        <v>96</v>
      </c>
      <c r="B8" s="8" t="s">
        <v>317</v>
      </c>
      <c r="C8" s="8" t="s">
        <v>1</v>
      </c>
      <c r="D8" s="8" t="s">
        <v>1</v>
      </c>
      <c r="E8" s="8" t="s">
        <v>1</v>
      </c>
      <c r="F8" s="8" t="s">
        <v>1</v>
      </c>
      <c r="G8" s="8" t="s">
        <v>1</v>
      </c>
    </row>
    <row r="9" spans="1:7" ht="15" customHeight="1" x14ac:dyDescent="0.25">
      <c r="A9" s="5" t="s">
        <v>1</v>
      </c>
      <c r="B9" s="5" t="s">
        <v>318</v>
      </c>
      <c r="C9" s="5" t="s">
        <v>1</v>
      </c>
      <c r="D9" s="5" t="s">
        <v>1</v>
      </c>
      <c r="E9" s="5" t="s">
        <v>1</v>
      </c>
      <c r="F9" s="5" t="s">
        <v>1</v>
      </c>
      <c r="G9" s="5" t="s">
        <v>1</v>
      </c>
    </row>
    <row r="10" spans="1:7" ht="15" customHeight="1" x14ac:dyDescent="0.25">
      <c r="A10" s="5" t="s">
        <v>66</v>
      </c>
      <c r="B10" s="5" t="s">
        <v>66</v>
      </c>
      <c r="C10" s="5" t="s">
        <v>66</v>
      </c>
      <c r="D10" s="5" t="s">
        <v>66</v>
      </c>
      <c r="E10" s="5" t="s">
        <v>66</v>
      </c>
      <c r="F10" s="5" t="s">
        <v>66</v>
      </c>
      <c r="G10" s="5" t="s">
        <v>66</v>
      </c>
    </row>
    <row r="11" spans="1:7" ht="15" customHeight="1" x14ac:dyDescent="0.25">
      <c r="A11" s="5" t="s">
        <v>1</v>
      </c>
      <c r="B11" s="5" t="s">
        <v>319</v>
      </c>
      <c r="C11" s="5" t="s">
        <v>1</v>
      </c>
      <c r="D11" s="5" t="s">
        <v>1</v>
      </c>
      <c r="E11" s="5" t="s">
        <v>1</v>
      </c>
      <c r="F11" s="5" t="s">
        <v>1</v>
      </c>
      <c r="G11" s="5" t="s">
        <v>1</v>
      </c>
    </row>
    <row r="12" spans="1:7" ht="15" customHeight="1" x14ac:dyDescent="0.25">
      <c r="A12" s="5" t="s">
        <v>66</v>
      </c>
      <c r="B12" s="5" t="s">
        <v>66</v>
      </c>
      <c r="C12" s="5" t="s">
        <v>66</v>
      </c>
      <c r="D12" s="5" t="s">
        <v>66</v>
      </c>
      <c r="E12" s="5" t="s">
        <v>66</v>
      </c>
      <c r="F12" s="5" t="s">
        <v>66</v>
      </c>
      <c r="G12" s="5" t="s">
        <v>66</v>
      </c>
    </row>
    <row r="13" spans="1:7" ht="15" customHeight="1" x14ac:dyDescent="0.25">
      <c r="A13" s="8" t="s">
        <v>144</v>
      </c>
      <c r="B13" s="8" t="s">
        <v>320</v>
      </c>
      <c r="C13" s="8" t="s">
        <v>1</v>
      </c>
      <c r="D13" s="8" t="s">
        <v>1</v>
      </c>
      <c r="E13" s="8" t="s">
        <v>1</v>
      </c>
      <c r="F13" s="8" t="s">
        <v>1</v>
      </c>
      <c r="G13" s="8" t="s">
        <v>1</v>
      </c>
    </row>
    <row r="14" spans="1:7" ht="15" customHeight="1" x14ac:dyDescent="0.25">
      <c r="A14" s="8" t="s">
        <v>147</v>
      </c>
      <c r="B14" s="8" t="s">
        <v>321</v>
      </c>
      <c r="C14" s="8" t="s">
        <v>1</v>
      </c>
      <c r="D14" s="8" t="s">
        <v>1</v>
      </c>
      <c r="E14" s="8" t="s">
        <v>1</v>
      </c>
      <c r="F14" s="8" t="s">
        <v>1</v>
      </c>
      <c r="G14" s="8" t="s">
        <v>1</v>
      </c>
    </row>
    <row r="15" spans="1:7" ht="15" customHeight="1" x14ac:dyDescent="0.25">
      <c r="A15" s="5" t="s">
        <v>1</v>
      </c>
      <c r="B15" s="5" t="s">
        <v>322</v>
      </c>
      <c r="C15" s="5" t="s">
        <v>1</v>
      </c>
      <c r="D15" s="5" t="s">
        <v>1</v>
      </c>
      <c r="E15" s="5" t="s">
        <v>1</v>
      </c>
      <c r="F15" s="5" t="s">
        <v>1</v>
      </c>
      <c r="G15" s="5" t="s">
        <v>1</v>
      </c>
    </row>
    <row r="16" spans="1:7" ht="15" customHeight="1" x14ac:dyDescent="0.25">
      <c r="A16" s="5" t="s">
        <v>1</v>
      </c>
      <c r="B16" s="5" t="s">
        <v>152</v>
      </c>
      <c r="C16" s="5" t="s">
        <v>1</v>
      </c>
      <c r="D16" s="5" t="s">
        <v>1</v>
      </c>
      <c r="E16" s="5" t="s">
        <v>1</v>
      </c>
      <c r="F16" s="5" t="s">
        <v>1</v>
      </c>
      <c r="G16" s="5"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H21"/>
  <sheetViews>
    <sheetView workbookViewId="0">
      <selection sqref="A1:A2"/>
    </sheetView>
  </sheetViews>
  <sheetFormatPr defaultRowHeight="12.75" x14ac:dyDescent="0.2"/>
  <cols>
    <col min="1" max="1" width="6.85546875" customWidth="1"/>
    <col min="2" max="2" width="25.140625" customWidth="1"/>
    <col min="3" max="3" width="12.5703125" customWidth="1"/>
    <col min="4" max="4" width="13" customWidth="1"/>
    <col min="5" max="5" width="14" customWidth="1"/>
    <col min="6" max="7" width="12.7109375" customWidth="1"/>
    <col min="8" max="8" width="15" customWidth="1"/>
  </cols>
  <sheetData>
    <row r="1" spans="1:8" ht="15" customHeight="1" x14ac:dyDescent="0.2">
      <c r="A1" s="67" t="s">
        <v>5</v>
      </c>
      <c r="B1" s="67" t="s">
        <v>323</v>
      </c>
      <c r="C1" s="67" t="s">
        <v>178</v>
      </c>
      <c r="D1" s="67" t="s">
        <v>179</v>
      </c>
      <c r="E1" s="67"/>
      <c r="F1" s="67" t="s">
        <v>180</v>
      </c>
      <c r="G1" s="67"/>
      <c r="H1" s="67" t="s">
        <v>324</v>
      </c>
    </row>
    <row r="2" spans="1:8" ht="15" customHeight="1" x14ac:dyDescent="0.2">
      <c r="A2" s="67"/>
      <c r="B2" s="67"/>
      <c r="C2" s="67"/>
      <c r="D2" s="7" t="s">
        <v>305</v>
      </c>
      <c r="E2" s="7" t="s">
        <v>311</v>
      </c>
      <c r="F2" s="7" t="s">
        <v>305</v>
      </c>
      <c r="G2" s="7" t="s">
        <v>311</v>
      </c>
      <c r="H2" s="67"/>
    </row>
    <row r="3" spans="1:8" ht="15" customHeight="1" x14ac:dyDescent="0.25">
      <c r="A3" s="8" t="s">
        <v>58</v>
      </c>
      <c r="B3" s="8" t="s">
        <v>325</v>
      </c>
      <c r="C3" s="8" t="s">
        <v>1</v>
      </c>
      <c r="D3" s="8" t="s">
        <v>1</v>
      </c>
      <c r="E3" s="8" t="s">
        <v>1</v>
      </c>
      <c r="F3" s="8" t="s">
        <v>1</v>
      </c>
      <c r="G3" s="8" t="s">
        <v>1</v>
      </c>
      <c r="H3" s="8" t="s">
        <v>1</v>
      </c>
    </row>
    <row r="4" spans="1:8" ht="15" customHeight="1" x14ac:dyDescent="0.25">
      <c r="A4" s="5" t="s">
        <v>66</v>
      </c>
      <c r="B4" s="5" t="s">
        <v>66</v>
      </c>
      <c r="C4" s="5" t="s">
        <v>66</v>
      </c>
      <c r="D4" s="5" t="s">
        <v>66</v>
      </c>
      <c r="E4" s="5" t="s">
        <v>66</v>
      </c>
      <c r="F4" s="5" t="s">
        <v>66</v>
      </c>
      <c r="G4" s="5" t="s">
        <v>66</v>
      </c>
      <c r="H4" s="5" t="s">
        <v>66</v>
      </c>
    </row>
    <row r="5" spans="1:8" ht="15" customHeight="1" x14ac:dyDescent="0.25">
      <c r="A5" s="5" t="s">
        <v>1</v>
      </c>
      <c r="B5" s="5" t="s">
        <v>183</v>
      </c>
      <c r="C5" s="5" t="s">
        <v>1</v>
      </c>
      <c r="D5" s="5" t="s">
        <v>1</v>
      </c>
      <c r="E5" s="5" t="s">
        <v>1</v>
      </c>
      <c r="F5" s="5" t="s">
        <v>1</v>
      </c>
      <c r="G5" s="5" t="s">
        <v>1</v>
      </c>
      <c r="H5" s="5" t="s">
        <v>1</v>
      </c>
    </row>
    <row r="6" spans="1:8" ht="15" customHeight="1" x14ac:dyDescent="0.25">
      <c r="A6" s="8" t="s">
        <v>96</v>
      </c>
      <c r="B6" s="8" t="s">
        <v>326</v>
      </c>
      <c r="C6" s="8" t="s">
        <v>1</v>
      </c>
      <c r="D6" s="8" t="s">
        <v>1</v>
      </c>
      <c r="E6" s="8" t="s">
        <v>1</v>
      </c>
      <c r="F6" s="8" t="s">
        <v>1</v>
      </c>
      <c r="G6" s="8" t="s">
        <v>1</v>
      </c>
      <c r="H6" s="8" t="s">
        <v>1</v>
      </c>
    </row>
    <row r="7" spans="1:8" ht="15" customHeight="1" x14ac:dyDescent="0.25">
      <c r="A7" s="5" t="s">
        <v>66</v>
      </c>
      <c r="B7" s="5" t="s">
        <v>66</v>
      </c>
      <c r="C7" s="5" t="s">
        <v>66</v>
      </c>
      <c r="D7" s="5" t="s">
        <v>66</v>
      </c>
      <c r="E7" s="5" t="s">
        <v>66</v>
      </c>
      <c r="F7" s="5" t="s">
        <v>66</v>
      </c>
      <c r="G7" s="5" t="s">
        <v>66</v>
      </c>
      <c r="H7" s="5" t="s">
        <v>66</v>
      </c>
    </row>
    <row r="8" spans="1:8" ht="15" customHeight="1" x14ac:dyDescent="0.25">
      <c r="A8" s="5" t="s">
        <v>1</v>
      </c>
      <c r="B8" s="5" t="s">
        <v>183</v>
      </c>
      <c r="C8" s="5" t="s">
        <v>1</v>
      </c>
      <c r="D8" s="5" t="s">
        <v>1</v>
      </c>
      <c r="E8" s="5" t="s">
        <v>1</v>
      </c>
      <c r="F8" s="5" t="s">
        <v>1</v>
      </c>
      <c r="G8" s="5" t="s">
        <v>1</v>
      </c>
      <c r="H8" s="5" t="s">
        <v>1</v>
      </c>
    </row>
    <row r="9" spans="1:8" ht="15" customHeight="1" x14ac:dyDescent="0.25">
      <c r="A9" s="8" t="s">
        <v>144</v>
      </c>
      <c r="B9" s="8" t="s">
        <v>327</v>
      </c>
      <c r="C9" s="8" t="s">
        <v>1</v>
      </c>
      <c r="D9" s="8" t="s">
        <v>1</v>
      </c>
      <c r="E9" s="8" t="s">
        <v>1</v>
      </c>
      <c r="F9" s="8" t="s">
        <v>1</v>
      </c>
      <c r="G9" s="8" t="s">
        <v>1</v>
      </c>
      <c r="H9" s="8" t="s">
        <v>1</v>
      </c>
    </row>
    <row r="10" spans="1:8" ht="15" customHeight="1" x14ac:dyDescent="0.25">
      <c r="A10" s="5" t="s">
        <v>66</v>
      </c>
      <c r="B10" s="5" t="s">
        <v>66</v>
      </c>
      <c r="C10" s="5" t="s">
        <v>66</v>
      </c>
      <c r="D10" s="5" t="s">
        <v>66</v>
      </c>
      <c r="E10" s="5" t="s">
        <v>66</v>
      </c>
      <c r="F10" s="5" t="s">
        <v>66</v>
      </c>
      <c r="G10" s="5" t="s">
        <v>66</v>
      </c>
      <c r="H10" s="5" t="s">
        <v>66</v>
      </c>
    </row>
    <row r="11" spans="1:8" ht="15" customHeight="1" x14ac:dyDescent="0.25">
      <c r="A11" s="5" t="s">
        <v>1</v>
      </c>
      <c r="B11" s="5" t="s">
        <v>183</v>
      </c>
      <c r="C11" s="5" t="s">
        <v>1</v>
      </c>
      <c r="D11" s="5" t="s">
        <v>1</v>
      </c>
      <c r="E11" s="5" t="s">
        <v>1</v>
      </c>
      <c r="F11" s="5" t="s">
        <v>1</v>
      </c>
      <c r="G11" s="5" t="s">
        <v>1</v>
      </c>
      <c r="H11" s="5" t="s">
        <v>1</v>
      </c>
    </row>
    <row r="12" spans="1:8" ht="15" customHeight="1" x14ac:dyDescent="0.25">
      <c r="A12" s="8" t="s">
        <v>147</v>
      </c>
      <c r="B12" s="8" t="s">
        <v>328</v>
      </c>
      <c r="C12" s="8" t="s">
        <v>1</v>
      </c>
      <c r="D12" s="8" t="s">
        <v>1</v>
      </c>
      <c r="E12" s="8" t="s">
        <v>1</v>
      </c>
      <c r="F12" s="8" t="s">
        <v>1</v>
      </c>
      <c r="G12" s="8" t="s">
        <v>1</v>
      </c>
      <c r="H12" s="8" t="s">
        <v>1</v>
      </c>
    </row>
    <row r="13" spans="1:8" ht="15" customHeight="1" x14ac:dyDescent="0.25">
      <c r="A13" s="5" t="s">
        <v>66</v>
      </c>
      <c r="B13" s="5" t="s">
        <v>66</v>
      </c>
      <c r="C13" s="5" t="s">
        <v>66</v>
      </c>
      <c r="D13" s="5" t="s">
        <v>66</v>
      </c>
      <c r="E13" s="5" t="s">
        <v>66</v>
      </c>
      <c r="F13" s="5" t="s">
        <v>66</v>
      </c>
      <c r="G13" s="5" t="s">
        <v>66</v>
      </c>
      <c r="H13" s="5" t="s">
        <v>66</v>
      </c>
    </row>
    <row r="14" spans="1:8" ht="15" customHeight="1" x14ac:dyDescent="0.25">
      <c r="A14" s="5" t="s">
        <v>1</v>
      </c>
      <c r="B14" s="5" t="s">
        <v>183</v>
      </c>
      <c r="C14" s="5" t="s">
        <v>1</v>
      </c>
      <c r="D14" s="5" t="s">
        <v>1</v>
      </c>
      <c r="E14" s="5" t="s">
        <v>1</v>
      </c>
      <c r="F14" s="5" t="s">
        <v>1</v>
      </c>
      <c r="G14" s="5" t="s">
        <v>1</v>
      </c>
      <c r="H14" s="5" t="s">
        <v>1</v>
      </c>
    </row>
    <row r="15" spans="1:8" ht="15" customHeight="1" x14ac:dyDescent="0.25">
      <c r="A15" s="8" t="s">
        <v>154</v>
      </c>
      <c r="B15" s="8" t="s">
        <v>329</v>
      </c>
      <c r="C15" s="8" t="s">
        <v>1</v>
      </c>
      <c r="D15" s="8" t="s">
        <v>1</v>
      </c>
      <c r="E15" s="8" t="s">
        <v>1</v>
      </c>
      <c r="F15" s="8" t="s">
        <v>1</v>
      </c>
      <c r="G15" s="8" t="s">
        <v>1</v>
      </c>
      <c r="H15" s="8" t="s">
        <v>1</v>
      </c>
    </row>
    <row r="16" spans="1:8" ht="15" customHeight="1" x14ac:dyDescent="0.25">
      <c r="A16" s="5" t="s">
        <v>66</v>
      </c>
      <c r="B16" s="5" t="s">
        <v>66</v>
      </c>
      <c r="C16" s="5" t="s">
        <v>66</v>
      </c>
      <c r="D16" s="5" t="s">
        <v>66</v>
      </c>
      <c r="E16" s="5" t="s">
        <v>66</v>
      </c>
      <c r="F16" s="5" t="s">
        <v>66</v>
      </c>
      <c r="G16" s="5" t="s">
        <v>66</v>
      </c>
      <c r="H16" s="5" t="s">
        <v>66</v>
      </c>
    </row>
    <row r="17" spans="1:8" ht="15" customHeight="1" x14ac:dyDescent="0.25">
      <c r="A17" s="5" t="s">
        <v>1</v>
      </c>
      <c r="B17" s="5" t="s">
        <v>183</v>
      </c>
      <c r="C17" s="5" t="s">
        <v>1</v>
      </c>
      <c r="D17" s="5" t="s">
        <v>1</v>
      </c>
      <c r="E17" s="5" t="s">
        <v>1</v>
      </c>
      <c r="F17" s="5" t="s">
        <v>1</v>
      </c>
      <c r="G17" s="5" t="s">
        <v>1</v>
      </c>
      <c r="H17" s="5" t="s">
        <v>1</v>
      </c>
    </row>
    <row r="18" spans="1:8" ht="15" customHeight="1" x14ac:dyDescent="0.25">
      <c r="A18" s="8" t="s">
        <v>157</v>
      </c>
      <c r="B18" s="8" t="s">
        <v>330</v>
      </c>
      <c r="C18" s="8" t="s">
        <v>1</v>
      </c>
      <c r="D18" s="8" t="s">
        <v>1</v>
      </c>
      <c r="E18" s="8" t="s">
        <v>1</v>
      </c>
      <c r="F18" s="8" t="s">
        <v>1</v>
      </c>
      <c r="G18" s="8" t="s">
        <v>1</v>
      </c>
      <c r="H18" s="8" t="s">
        <v>1</v>
      </c>
    </row>
    <row r="19" spans="1:8" ht="15" customHeight="1" x14ac:dyDescent="0.25">
      <c r="A19" s="5" t="s">
        <v>66</v>
      </c>
      <c r="B19" s="5" t="s">
        <v>66</v>
      </c>
      <c r="C19" s="5" t="s">
        <v>66</v>
      </c>
      <c r="D19" s="5" t="s">
        <v>66</v>
      </c>
      <c r="E19" s="5" t="s">
        <v>66</v>
      </c>
      <c r="F19" s="5" t="s">
        <v>66</v>
      </c>
      <c r="G19" s="5" t="s">
        <v>66</v>
      </c>
      <c r="H19" s="5" t="s">
        <v>66</v>
      </c>
    </row>
    <row r="20" spans="1:8" ht="15" customHeight="1" x14ac:dyDescent="0.25">
      <c r="A20" s="5" t="s">
        <v>1</v>
      </c>
      <c r="B20" s="5" t="s">
        <v>183</v>
      </c>
      <c r="C20" s="5" t="s">
        <v>1</v>
      </c>
      <c r="D20" s="5" t="s">
        <v>1</v>
      </c>
      <c r="E20" s="5" t="s">
        <v>1</v>
      </c>
      <c r="F20" s="5" t="s">
        <v>1</v>
      </c>
      <c r="G20" s="5" t="s">
        <v>1</v>
      </c>
      <c r="H20" s="5" t="s">
        <v>1</v>
      </c>
    </row>
    <row r="21" spans="1:8" ht="15" customHeight="1" x14ac:dyDescent="0.25">
      <c r="A21" s="8" t="s">
        <v>160</v>
      </c>
      <c r="B21" s="8" t="s">
        <v>331</v>
      </c>
      <c r="C21" s="8" t="s">
        <v>1</v>
      </c>
      <c r="D21" s="8" t="s">
        <v>1</v>
      </c>
      <c r="E21" s="8" t="s">
        <v>1</v>
      </c>
      <c r="F21" s="8" t="s">
        <v>1</v>
      </c>
      <c r="G21" s="8" t="s">
        <v>1</v>
      </c>
      <c r="H21" s="8" t="s">
        <v>1</v>
      </c>
    </row>
  </sheetData>
  <mergeCells count="6">
    <mergeCell ref="H1:H2"/>
    <mergeCell ref="F1:G1"/>
    <mergeCell ref="D1:E1"/>
    <mergeCell ref="A1:A2"/>
    <mergeCell ref="B1:B2"/>
    <mergeCell ref="C1:C2"/>
  </mergeCells>
  <pageMargins left="0.75" right="0.75" top="1" bottom="1" header="0.5" footer="0.5"/>
  <pageSetup orientation="portrait" horizontalDpi="300" verticalDpi="300"/>
  <headerFooter alignWithMargins="0"/>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I20" sqref="I20"/>
    </sheetView>
  </sheetViews>
  <sheetFormatPr defaultRowHeight="12.75" x14ac:dyDescent="0.2"/>
  <cols>
    <col min="1" max="1" width="6.85546875" customWidth="1"/>
    <col min="2" max="2" width="43" customWidth="1"/>
    <col min="3" max="3" width="41.42578125" customWidth="1"/>
  </cols>
  <sheetData>
    <row r="1" spans="1:3" ht="15" customHeight="1" x14ac:dyDescent="0.2">
      <c r="A1" s="7" t="s">
        <v>5</v>
      </c>
      <c r="B1" s="7" t="s">
        <v>332</v>
      </c>
      <c r="C1" s="7" t="s">
        <v>6</v>
      </c>
    </row>
    <row r="2" spans="1:3" ht="15" customHeight="1" x14ac:dyDescent="0.25">
      <c r="A2" s="5" t="s">
        <v>66</v>
      </c>
      <c r="B2" s="5" t="s">
        <v>66</v>
      </c>
      <c r="C2" s="5" t="s">
        <v>66</v>
      </c>
    </row>
    <row r="3" spans="1:3" ht="15" customHeight="1" x14ac:dyDescent="0.25">
      <c r="A3" s="5" t="s">
        <v>1</v>
      </c>
      <c r="B3" s="5" t="s">
        <v>1</v>
      </c>
      <c r="C3" s="5" t="s">
        <v>1</v>
      </c>
    </row>
  </sheetData>
  <pageMargins left="0.75" right="0.75" top="1" bottom="1" header="0.5" footer="0.5"/>
  <pageSetup orientation="portrait" horizontalDpi="300" verticalDpi="300"/>
  <headerFooter alignWithMargins="0"/>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74"/>
  <sheetViews>
    <sheetView workbookViewId="0"/>
  </sheetViews>
  <sheetFormatPr defaultRowHeight="12.75" x14ac:dyDescent="0.2"/>
  <sheetData>
    <row r="1" spans="1:1" x14ac:dyDescent="0.2">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 ','TargetCode':''}</v>
      </c>
    </row>
    <row r="2" spans="1:1" x14ac:dyDescent="0.2">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 ','TargetCode':''}</v>
      </c>
    </row>
    <row r="3" spans="1:1" x14ac:dyDescent="0.2">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 ','TargetCode':''}</v>
      </c>
    </row>
    <row r="4" spans="1:1" x14ac:dyDescent="0.2">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{'SheetId':'0e67e680-b807-4d33-99c0-7b78881f5ae3','UId':'9cbd5645-d1cc-4c66-9f84-d2f549c40baa','Col':4,'Row':3,'Format':'numberic','Value':'13986542204','TargetCode':''}</v>
      </c>
    </row>
    <row r="5" spans="1:1" x14ac:dyDescent="0.2">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{'SheetId':'0e67e680-b807-4d33-99c0-7b78881f5ae3','UId':'99e568e1-5c2c-4711-855d-7b59f3d1cab6','Col':5,'Row':3,'Format':'numberic','Value':'11092136297','TargetCode':''}</v>
      </c>
    </row>
    <row r="6" spans="1:1" x14ac:dyDescent="0.2">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{'SheetId':'0e67e680-b807-4d33-99c0-7b78881f5ae3','UId':'c69da7a3-02da-4c71-9ebc-1684c54f1afc','Col':6,'Row':3,'Format':'numberic','Value':'1.36262791356326','TargetCode':''}</v>
      </c>
    </row>
    <row r="7" spans="1:1" x14ac:dyDescent="0.2">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{'SheetId':'0e67e680-b807-4d33-99c0-7b78881f5ae3','UId':'8adc06ea-6b87-4c42-b656-c6dbc003e2fd','Col':4,'Row':4,'Format':'numberic','Value':'986542204','TargetCode':''}</v>
      </c>
    </row>
    <row r="8" spans="1:1" x14ac:dyDescent="0.2">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{'SheetId':'0e67e680-b807-4d33-99c0-7b78881f5ae3','UId':'6d8a8286-837d-4b56-8e74-bffdec60ea94','Col':5,'Row':4,'Format':'numberic','Value':'3092136297','TargetCode':''}</v>
      </c>
    </row>
    <row r="9" spans="1:1" x14ac:dyDescent="0.2">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{'SheetId':'0e67e680-b807-4d33-99c0-7b78881f5ae3','UId':'ffa81c56-9ecf-4052-9678-78afb3d3ebc8','Col':6,'Row':4,'Format':'numberic','Value':'1.60573041380792','TargetCode':''}</v>
      </c>
    </row>
    <row r="10" spans="1:1" x14ac:dyDescent="0.2">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x14ac:dyDescent="0.2">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 dưới 3 tháng','TargetCode':''}</v>
      </c>
    </row>
    <row r="12" spans="1:1" x14ac:dyDescent="0.2">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x14ac:dyDescent="0.2">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{'SheetId':'0e67e680-b807-4d33-99c0-7b78881f5ae3','UId':'ff256832-31a8-4b18-a932-43bc9d1665b9','Col':4,'Row':6,'ColDynamic':4,'RowDynamic':5,'Format':'numberic','Value':'13000000000','TargetCode':''}</v>
      </c>
    </row>
    <row r="14" spans="1:1" x14ac:dyDescent="0.2">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{'SheetId':'0e67e680-b807-4d33-99c0-7b78881f5ae3','UId':'a91ef888-5216-4368-893d-4bf54555e048','Col':5,'Row':6,'ColDynamic':5,'RowDynamic':5,'Format':'numberic','Value':'8000000000','TargetCode':''}</v>
      </c>
    </row>
    <row r="15" spans="1:1" x14ac:dyDescent="0.2">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{'SheetId':'0e67e680-b807-4d33-99c0-7b78881f5ae3','UId':'0872eb3d-591d-41ae-88b3-07cc186bb076','Col':6,'Row':6,'ColDynamic':6,'RowDynamic':5,'Format':'numberic','Value':'1.34715025906736','TargetCode':''}</v>
      </c>
    </row>
    <row r="16" spans="1:1" x14ac:dyDescent="0.2">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x14ac:dyDescent="0.2">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x14ac:dyDescent="0.2">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x14ac:dyDescent="0.2">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{'SheetId':'0e67e680-b807-4d33-99c0-7b78881f5ae3','UId':'c59bc369-ef6c-4ae7-8932-3d3cd7b0f999','Col':4,'Row':8,'ColDynamic':4,'RowDynamic':9,'Format':'numberic','Value':'91776480291','TargetCode':''}</v>
      </c>
    </row>
    <row r="20" spans="1:1" x14ac:dyDescent="0.2">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{'SheetId':'0e67e680-b807-4d33-99c0-7b78881f5ae3','UId':'71da1168-8366-41b4-a97a-ac130f3a71ab','Col':5,'Row':8,'ColDynamic':5,'RowDynamic':9,'Format':'numberic','Value':'99778495185','TargetCode':''}</v>
      </c>
    </row>
    <row r="21" spans="1:1" x14ac:dyDescent="0.2">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{'SheetId':'0e67e680-b807-4d33-99c0-7b78881f5ae3','UId':'3c022ada-eb27-4aed-bf94-d517130be29a','Col':6,'Row':8,'ColDynamic':6,'RowDynamic':9,'Format':'numberic','Value':'1.04442405745079','TargetCode':''}</v>
      </c>
    </row>
    <row r="22" spans="1:1" x14ac:dyDescent="0.2">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x14ac:dyDescent="0.2">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x14ac:dyDescent="0.2">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x14ac:dyDescent="0.2">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 ','TargetCode':''}</v>
      </c>
    </row>
    <row r="26" spans="1:1" x14ac:dyDescent="0.2">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 ','TargetCode':''}</v>
      </c>
    </row>
    <row r="27" spans="1:1" x14ac:dyDescent="0.2">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 ','TargetCode':''}</v>
      </c>
    </row>
    <row r="28" spans="1:1" x14ac:dyDescent="0.2">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{'SheetId':'0e67e680-b807-4d33-99c0-7b78881f5ae3','UId':'19fdf401-8f84-4529-8406-9bf3720c81ee','Col':4,'Row':11,'Format':'numberic','Value':'','TargetCode':''}</v>
      </c>
    </row>
    <row r="29" spans="1:1" x14ac:dyDescent="0.2">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{'SheetId':'0e67e680-b807-4d33-99c0-7b78881f5ae3','UId':'23400615-8c2c-4ac4-ad17-e281f9ea4ede','Col':5,'Row':11,'Format':'numberic','Value':'','TargetCode':''}</v>
      </c>
    </row>
    <row r="30" spans="1:1" x14ac:dyDescent="0.2">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 ','TargetCode':''}</v>
      </c>
    </row>
    <row r="31" spans="1:1" x14ac:dyDescent="0.2">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x14ac:dyDescent="0.2">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x14ac:dyDescent="0.2">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x14ac:dyDescent="0.2">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{'SheetId':'0e67e680-b807-4d33-99c0-7b78881f5ae3','UId':'aaa47aee-de9e-4a72-aaac-e89970beaace','Col':4,'Row':13,'ColDynamic':4,'RowDynamic':12,'Format':'numberic','Value':'1275684801','TargetCode':''}</v>
      </c>
    </row>
    <row r="35" spans="1:1" x14ac:dyDescent="0.2">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{'SheetId':'0e67e680-b807-4d33-99c0-7b78881f5ae3','UId':'c31cdabe-83ce-456c-8300-7b06d46f81cc','Col':5,'Row':13,'ColDynamic':5,'RowDynamic':12,'Format':'numberic','Value':'842094009','TargetCode':''}</v>
      </c>
    </row>
    <row r="36" spans="1:1" x14ac:dyDescent="0.2">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{'SheetId':'0e67e680-b807-4d33-99c0-7b78881f5ae3','UId':'df064eb2-539c-42cd-9667-ecd8effb04f7','Col':6,'Row':13,'ColDynamic':6,'RowDynamic':12,'Format':'numberic','Value':'1.29175688145529','TargetCode':''}</v>
      </c>
    </row>
    <row r="37" spans="1:1" x14ac:dyDescent="0.2">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x14ac:dyDescent="0.2">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x14ac:dyDescent="0.2">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x14ac:dyDescent="0.2">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x14ac:dyDescent="0.2">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x14ac:dyDescent="0.2">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 ','TargetCode':''}</v>
      </c>
    </row>
    <row r="43" spans="1:1" x14ac:dyDescent="0.2">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{'SheetId':'0e67e680-b807-4d33-99c0-7b78881f5ae3','UId':'4db3253d-9c46-4d6e-918f-a429377ea210','Col':4,'Row':16,'Format':'numberic','Value':'1525589039','TargetCode':''}</v>
      </c>
    </row>
    <row r="44" spans="1:1" x14ac:dyDescent="0.2">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{'SheetId':'0e67e680-b807-4d33-99c0-7b78881f5ae3','UId':'1b5619ce-07bd-4f38-b89d-ff10d4440cfc','Col':5,'Row':16,'Format':'numberic','Value':'2184336987','TargetCode':''}</v>
      </c>
    </row>
    <row r="45" spans="1:1" x14ac:dyDescent="0.2">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{'SheetId':'0e67e680-b807-4d33-99c0-7b78881f5ae3','UId':'e662b89a-1c2d-4d21-94c4-5d786440cb11','Col':6,'Row':16,'Format':'numberic','Value':'3.66162880989863','TargetCode':''}</v>
      </c>
    </row>
    <row r="46" spans="1:1" x14ac:dyDescent="0.2">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x14ac:dyDescent="0.2">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x14ac:dyDescent="0.2">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x14ac:dyDescent="0.2">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x14ac:dyDescent="0.2">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x14ac:dyDescent="0.2">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 ','TargetCode':''}</v>
      </c>
    </row>
    <row r="52" spans="1:1" x14ac:dyDescent="0.2">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{'SheetId':'0e67e680-b807-4d33-99c0-7b78881f5ae3','UId':'2955d8e1-bb85-470d-810e-e670e4ee9763','Col':4,'Row':19,'Format':'numberic','Value':'','TargetCode':''}</v>
      </c>
    </row>
    <row r="53" spans="1:1" x14ac:dyDescent="0.2">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{'SheetId':'0e67e680-b807-4d33-99c0-7b78881f5ae3','UId':'54c4f244-7feb-4326-af72-7b2f8cf16a37','Col':5,'Row':19,'Format':'numberic','Value':'','TargetCode':''}</v>
      </c>
    </row>
    <row r="54" spans="1:1" x14ac:dyDescent="0.2">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 ','TargetCode':''}</v>
      </c>
    </row>
    <row r="55" spans="1:1" x14ac:dyDescent="0.2">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x14ac:dyDescent="0.2">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x14ac:dyDescent="0.2">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x14ac:dyDescent="0.2">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{'SheetId':'0e67e680-b807-4d33-99c0-7b78881f5ae3','UId':'fd93a4a0-c67a-4490-8678-85ab28c59627','Col':4,'Row':21,'ColDynamic':4,'RowDynamic':20,'Format':'numberic','Value':'','TargetCode':''}</v>
      </c>
    </row>
    <row r="59" spans="1:1" x14ac:dyDescent="0.2">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{'SheetId':'0e67e680-b807-4d33-99c0-7b78881f5ae3','UId':'fcf911ca-e231-4e37-ba04-31a4d132b264','Col':5,'Row':21,'ColDynamic':5,'RowDynamic':20,'Format':'numberic','Value':'','TargetCode':''}</v>
      </c>
    </row>
    <row r="60" spans="1:1" x14ac:dyDescent="0.2">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x14ac:dyDescent="0.2">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x14ac:dyDescent="0.2">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x14ac:dyDescent="0.2">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x14ac:dyDescent="0.2">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 ','TargetCode':''}</v>
      </c>
    </row>
    <row r="65" spans="1:1" x14ac:dyDescent="0.2">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 ','TargetCode':''}</v>
      </c>
    </row>
    <row r="66" spans="1:1" x14ac:dyDescent="0.2">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 ','TargetCode':''}</v>
      </c>
    </row>
    <row r="67" spans="1:1" x14ac:dyDescent="0.2">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 ','TargetCode':''}</v>
      </c>
    </row>
    <row r="68" spans="1:1" x14ac:dyDescent="0.2">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 ','TargetCode':''}</v>
      </c>
    </row>
    <row r="69" spans="1:1" x14ac:dyDescent="0.2">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 ','TargetCode':''}</v>
      </c>
    </row>
    <row r="70" spans="1:1" x14ac:dyDescent="0.2">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x14ac:dyDescent="0.2">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x14ac:dyDescent="0.2">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x14ac:dyDescent="0.2">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x14ac:dyDescent="0.2">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x14ac:dyDescent="0.2">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 ','TargetCode':''}</v>
      </c>
    </row>
    <row r="76" spans="1:1" x14ac:dyDescent="0.2">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 ','TargetCode':''}</v>
      </c>
    </row>
    <row r="77" spans="1:1" x14ac:dyDescent="0.2">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 ','TargetCode':''}</v>
      </c>
    </row>
    <row r="78" spans="1:1" x14ac:dyDescent="0.2">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 ','TargetCode':''}</v>
      </c>
    </row>
    <row r="79" spans="1:1" x14ac:dyDescent="0.2">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x14ac:dyDescent="0.2">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x14ac:dyDescent="0.2">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x14ac:dyDescent="0.2">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x14ac:dyDescent="0.2">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x14ac:dyDescent="0.2">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 ','TargetCode':''}</v>
      </c>
    </row>
    <row r="85" spans="1:1" x14ac:dyDescent="0.2">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{'SheetId':'0e67e680-b807-4d33-99c0-7b78881f5ae3','UId':'9165401c-9eab-437b-81ae-d4feb80e4e2f','Col':4,'Row':30,'Format':'numberic','Value':'108564296335','TargetCode':''}</v>
      </c>
    </row>
    <row r="86" spans="1:1" x14ac:dyDescent="0.2">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{'SheetId':'0e67e680-b807-4d33-99c0-7b78881f5ae3','UId':'a439d206-4c67-47d4-afcd-d4f8e627acf1','Col':5,'Row':30,'Format':'numberic','Value':'113897062478','TargetCode':''}</v>
      </c>
    </row>
    <row r="87" spans="1:1" x14ac:dyDescent="0.2">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{'SheetId':'0e67e680-b807-4d33-99c0-7b78881f5ae3','UId':'8906c8be-ac8d-4de9-aebb-1de6b88d0a22','Col':6,'Row':30,'Format':'numberic','Value':'1.03848945481875','TargetCode':''}</v>
      </c>
    </row>
    <row r="88" spans="1:1" x14ac:dyDescent="0.2">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 ','TargetCode':''}</v>
      </c>
    </row>
    <row r="89" spans="1:1" x14ac:dyDescent="0.2">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 ','TargetCode':''}</v>
      </c>
    </row>
    <row r="90" spans="1:1" x14ac:dyDescent="0.2">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 ','TargetCode':''}</v>
      </c>
    </row>
    <row r="91" spans="1:1" x14ac:dyDescent="0.2">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{'SheetId':'0e67e680-b807-4d33-99c0-7b78881f5ae3','UId':'d658a5fe-69b7-43dd-b32e-4c1914beb25f','Col':4,'Row':32,'Format':'numberic','Value':'','TargetCode':''}</v>
      </c>
    </row>
    <row r="92" spans="1:1" x14ac:dyDescent="0.2">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{'SheetId':'0e67e680-b807-4d33-99c0-7b78881f5ae3','UId':'d06f90ca-bd66-421a-8cc3-6e3bfb681663','Col':5,'Row':32,'Format':'numberic','Value':'','TargetCode':''}</v>
      </c>
    </row>
    <row r="93" spans="1:1" x14ac:dyDescent="0.2">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 ','TargetCode':''}</v>
      </c>
    </row>
    <row r="94" spans="1:1" x14ac:dyDescent="0.2">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x14ac:dyDescent="0.2">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x14ac:dyDescent="0.2">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x14ac:dyDescent="0.2">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{'SheetId':'0e67e680-b807-4d33-99c0-7b78881f5ae3','UId':'c0a5eee6-84a8-4294-82d8-68a2433fd220','Col':4,'Row':34,'ColDynamic':4,'RowDynamic':33,'Format':'numberic','Value':'','TargetCode':''}</v>
      </c>
    </row>
    <row r="98" spans="1:1" x14ac:dyDescent="0.2">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{'SheetId':'0e67e680-b807-4d33-99c0-7b78881f5ae3','UId':'a4ede6ba-ec49-4991-9f32-c8e9bcfe31d0','Col':5,'Row':34,'ColDynamic':5,'RowDynamic':33,'Format':'numberic','Value':'','TargetCode':''}</v>
      </c>
    </row>
    <row r="99" spans="1:1" x14ac:dyDescent="0.2">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 ','TargetCode':''}</v>
      </c>
    </row>
    <row r="100" spans="1:1" x14ac:dyDescent="0.2">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x14ac:dyDescent="0.2">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x14ac:dyDescent="0.2">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x14ac:dyDescent="0.2">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 ','TargetCode':''}</v>
      </c>
    </row>
    <row r="104" spans="1:1" x14ac:dyDescent="0.2">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 ','TargetCode':''}</v>
      </c>
    </row>
    <row r="105" spans="1:1" x14ac:dyDescent="0.2">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 ','TargetCode':''}</v>
      </c>
    </row>
    <row r="106" spans="1:1" x14ac:dyDescent="0.2">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{'SheetId':'0e67e680-b807-4d33-99c0-7b78881f5ae3','UId':'6823b56c-6355-4646-a028-45bac846780f','Col':4,'Row':37,'Format':'numberic','Value':'412268432','TargetCode':''}</v>
      </c>
    </row>
    <row r="107" spans="1:1" x14ac:dyDescent="0.2">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{'SheetId':'0e67e680-b807-4d33-99c0-7b78881f5ae3','UId':'3318279c-387a-4099-bb92-e31c1fe449fe','Col':5,'Row':37,'Format':'numberic','Value':'275641173','TargetCode':''}</v>
      </c>
    </row>
    <row r="108" spans="1:1" x14ac:dyDescent="0.2">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{'SheetId':'0e67e680-b807-4d33-99c0-7b78881f5ae3','UId':'4e4bdcf0-80c6-4aab-a280-ce14045479a2','Col':6,'Row':37,'Format':'numberic','Value':'1.11623489675468','TargetCode':''}</v>
      </c>
    </row>
    <row r="109" spans="1:1" x14ac:dyDescent="0.2">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x14ac:dyDescent="0.2">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x14ac:dyDescent="0.2">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x14ac:dyDescent="0.2">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x14ac:dyDescent="0.2">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x14ac:dyDescent="0.2">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 ','TargetCode':''}</v>
      </c>
    </row>
    <row r="115" spans="1:1" x14ac:dyDescent="0.2">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{'SheetId':'0e67e680-b807-4d33-99c0-7b78881f5ae3','UId':'3c70b8a9-b1ec-43c2-876f-82404e71a395','Col':4,'Row':40,'Format':'numberic','Value':'412268432','TargetCode':''}</v>
      </c>
    </row>
    <row r="116" spans="1:1" x14ac:dyDescent="0.2">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{'SheetId':'0e67e680-b807-4d33-99c0-7b78881f5ae3','UId':'12d35449-1610-445d-a82a-ca6aa3c24666','Col':5,'Row':40,'Format':'numberic','Value':'275641173','TargetCode':''}</v>
      </c>
    </row>
    <row r="117" spans="1:1" x14ac:dyDescent="0.2">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{'SheetId':'0e67e680-b807-4d33-99c0-7b78881f5ae3','UId':'12315a60-eed3-4b10-a10c-2f67a18ee638','Col':6,'Row':40,'Format':'numberic','Value':'1.11623489675468','TargetCode':''}</v>
      </c>
    </row>
    <row r="118" spans="1:1" x14ac:dyDescent="0.2">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{'SheetId':'0e67e680-b807-4d33-99c0-7b78881f5ae3','UId':'47fa62ea-4432-4646-9d4f-ee5aab71af85','Col':4,'Row':41,'Format':'numberic','Value':'108152027903','TargetCode':''}</v>
      </c>
    </row>
    <row r="119" spans="1:1" x14ac:dyDescent="0.2">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{'SheetId':'0e67e680-b807-4d33-99c0-7b78881f5ae3','UId':'3afb4556-da28-46fc-a2b2-36ba72752042','Col':5,'Row':41,'Format':'numberic','Value':'113621421305','TargetCode':''}</v>
      </c>
    </row>
    <row r="120" spans="1:1" x14ac:dyDescent="0.2">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{'SheetId':'0e67e680-b807-4d33-99c0-7b78881f5ae3','UId':'76b3aaa6-980e-4c01-b289-c500e2a6bc24','Col':6,'Row':41,'Format':'numberic','Value':'1.03821380890656','TargetCode':''}</v>
      </c>
    </row>
    <row r="121" spans="1:1" x14ac:dyDescent="0.2">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{'SheetId':'0e67e680-b807-4d33-99c0-7b78881f5ae3','UId':'7104513d-d6f9-4449-8a07-2e2ffcb96545','Col':4,'Row':42,'Format':'numberic','Value':'9640557.38','TargetCode':''}</v>
      </c>
    </row>
    <row r="122" spans="1:1" x14ac:dyDescent="0.2">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{'SheetId':'0e67e680-b807-4d33-99c0-7b78881f5ae3','UId':'3e6dbc06-a87f-42e5-8f05-e55e94914d01','Col':5,'Row':42,'Format':'numberic','Value':'10176559.4','TargetCode':''}</v>
      </c>
    </row>
    <row r="123" spans="1:1" x14ac:dyDescent="0.2">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{'SheetId':'0e67e680-b807-4d33-99c0-7b78881f5ae3','UId':'f428fa58-01e3-47d4-8c5d-1c46168be529','Col':6,'Row':42,'Format':'numberic','Value':'0.985169902301638','TargetCode':''}</v>
      </c>
    </row>
    <row r="124" spans="1:1" x14ac:dyDescent="0.2">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{'SheetId':'0e67e680-b807-4d33-99c0-7b78881f5ae3','UId':'4e4f6161-da0f-463f-8dd1-39772b1d4eda','Col':4,'Row':43,'Format':'numberic','Value':'11218.44','TargetCode':''}</v>
      </c>
    </row>
    <row r="125" spans="1:1" x14ac:dyDescent="0.2">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{'SheetId':'0e67e680-b807-4d33-99c0-7b78881f5ae3','UId':'4a847a8c-942e-443a-8eae-7a36b88630ea','Col':5,'Row':43,'Format':'numberic','Value':'11165.01','TargetCode':''}</v>
      </c>
    </row>
    <row r="126" spans="1:1" x14ac:dyDescent="0.2">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{'SheetId':'0e67e680-b807-4d33-99c0-7b78881f5ae3','UId':'b1a27640-3dfd-4efe-90b1-884e8ae97752','Col':6,'Row':43,'Format':'numberic','Value':'1.05384269257614','TargetCode':''}</v>
      </c>
    </row>
    <row r="127" spans="1:1" x14ac:dyDescent="0.2">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{'SheetId':'9e57442d-faa2-4732-bfe8-6082c7f4cc3b','UId':'1ab6082b-49bd-46b5-a368-d8740fb12834','Col':4,'Row':2,'Format':'numberic','Value':'681132303','TargetCode':''}</v>
      </c>
    </row>
    <row r="128" spans="1:1" x14ac:dyDescent="0.2">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{'SheetId':'9e57442d-faa2-4732-bfe8-6082c7f4cc3b','UId':'220cbdc8-4631-4f07-a522-f901ab9a56b6','Col':5,'Row':2,'Format':'numberic','Value':'655541060','TargetCode':''}</v>
      </c>
    </row>
    <row r="129" spans="1:1" x14ac:dyDescent="0.2">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{'SheetId':'9e57442d-faa2-4732-bfe8-6082c7f4cc3b','UId':'44591e3f-5579-49aa-bc70-68808b3d1875','Col':6,'Row':2,'Format':'numberic','Value':'5777052764','TargetCode':''}</v>
      </c>
    </row>
    <row r="130" spans="1:1" x14ac:dyDescent="0.2">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{'SheetId':'9e57442d-faa2-4732-bfe8-6082c7f4cc3b','UId':'42e37ca4-1df6-47d1-88e7-e3a38998d78b','Col':4,'Row':3,'Format':'numberic','Value':'','TargetCode':''}</v>
      </c>
    </row>
    <row r="131" spans="1:1" x14ac:dyDescent="0.2">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{'SheetId':'9e57442d-faa2-4732-bfe8-6082c7f4cc3b','UId':'934cb8b7-8786-4516-bd81-6283f7ac90a6','Col':5,'Row':3,'Format':'numberic','Value':'','TargetCode':''}</v>
      </c>
    </row>
    <row r="132" spans="1:1" x14ac:dyDescent="0.2">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{'SheetId':'9e57442d-faa2-4732-bfe8-6082c7f4cc3b','UId':'79227db8-fd6c-4df2-a545-8ec140e79005','Col':6,'Row':3,'Format':'numberic','Value':'','TargetCode':''}</v>
      </c>
    </row>
    <row r="133" spans="1:1" x14ac:dyDescent="0.2">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x14ac:dyDescent="0.2">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x14ac:dyDescent="0.2">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x14ac:dyDescent="0.2">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{'SheetId':'9e57442d-faa2-4732-bfe8-6082c7f4cc3b','UId':'469f6a2b-25ef-4e27-93c5-0caee9db4d81','Col':4,'Row':5,'ColDynamic':4,'RowDynamic':4,'Format':'numberic','Value':'433675312','TargetCode':''}</v>
      </c>
    </row>
    <row r="137" spans="1:1" x14ac:dyDescent="0.2">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{'SheetId':'9e57442d-faa2-4732-bfe8-6082c7f4cc3b','UId':'7b8d3f89-6827-40c2-b297-cf7a42237b42','Col':5,'Row':5,'ColDynamic':5,'RowDynamic':4,'Format':'numberic','Value':'367151601','TargetCode':''}</v>
      </c>
    </row>
    <row r="138" spans="1:1" x14ac:dyDescent="0.2">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{'SheetId':'9e57442d-faa2-4732-bfe8-6082c7f4cc3b','UId':'4ae5c9f2-f277-4de6-a00c-b59eae1b7410','Col':6,'Row':5,'ColDynamic':6,'RowDynamic':4,'Format':'numberic','Value':'3067702519','TargetCode':''}</v>
      </c>
    </row>
    <row r="139" spans="1:1" x14ac:dyDescent="0.2">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x14ac:dyDescent="0.2">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x14ac:dyDescent="0.2">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x14ac:dyDescent="0.2">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{'SheetId':'9e57442d-faa2-4732-bfe8-6082c7f4cc3b','UId':'5cf117a3-96d2-4aaf-916d-02b16ba83420','Col':4,'Row':7,'ColDynamic':4,'RowDynamic':4,'Format':'numberic','Value':'247456991','TargetCode':''}</v>
      </c>
    </row>
    <row r="143" spans="1:1" x14ac:dyDescent="0.2">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{'SheetId':'9e57442d-faa2-4732-bfe8-6082c7f4cc3b','UId':'89c23fea-c054-41d5-9d1e-0958d45c7a95','Col':5,'Row':7,'ColDynamic':5,'RowDynamic':4,'Format':'numberic','Value':'288389459','TargetCode':''}</v>
      </c>
    </row>
    <row r="144" spans="1:1" x14ac:dyDescent="0.2">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{'SheetId':'9e57442d-faa2-4732-bfe8-6082c7f4cc3b','UId':'d5829e20-95a8-4535-904c-7e09f2cdc9f2','Col':6,'Row':7,'ColDynamic':6,'RowDynamic':4,'Format':'numberic','Value':'2709350245','TargetCode':''}</v>
      </c>
    </row>
    <row r="145" spans="1:1" x14ac:dyDescent="0.2">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x14ac:dyDescent="0.2">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x14ac:dyDescent="0.2">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x14ac:dyDescent="0.2">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{'SheetId':'9e57442d-faa2-4732-bfe8-6082c7f4cc3b','UId':'5812b1e0-8cc5-403a-8aa2-76f62122285a','Col':4,'Row':9,'ColDynamic':4,'RowDynamic':6,'Format':'numberic','Value':'','TargetCode':''}</v>
      </c>
    </row>
    <row r="149" spans="1:1" x14ac:dyDescent="0.2">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{'SheetId':'9e57442d-faa2-4732-bfe8-6082c7f4cc3b','UId':'74c4adba-f2e2-47ba-b1d9-c81333e7b81b','Col':5,'Row':9,'ColDynamic':5,'RowDynamic':6,'Format':'numberic','Value':'','TargetCode':''}</v>
      </c>
    </row>
    <row r="150" spans="1:1" x14ac:dyDescent="0.2">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 ','TargetCode':''}</v>
      </c>
    </row>
    <row r="151" spans="1:1" x14ac:dyDescent="0.2">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x14ac:dyDescent="0.2">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x14ac:dyDescent="0.2">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x14ac:dyDescent="0.2">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{'SheetId':'9e57442d-faa2-4732-bfe8-6082c7f4cc3b','UId':'21f3c77c-886e-43f3-9ba5-fdc740bf45a7','Col':4,'Row':11,'ColDynamic':4,'RowDynamic':8,'Format':'numberic','Value':'153868226','TargetCode':''}</v>
      </c>
    </row>
    <row r="155" spans="1:1" x14ac:dyDescent="0.2">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{'SheetId':'9e57442d-faa2-4732-bfe8-6082c7f4cc3b','UId':'fff53ed1-05e1-4ac8-8249-2f48edf9fa14','Col':5,'Row':11,'ColDynamic':5,'RowDynamic':8,'Format':'numberic','Value':'154678656','TargetCode':''}</v>
      </c>
    </row>
    <row r="156" spans="1:1" x14ac:dyDescent="0.2">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{'SheetId':'9e57442d-faa2-4732-bfe8-6082c7f4cc3b','UId':'c1a4252e-e2cb-4233-bed1-d3afc836ccc8','Col':6,'Row':11,'ColDynamic':6,'RowDynamic':8,'Format':'numberic','Value':'1380801056','TargetCode':''}</v>
      </c>
    </row>
    <row r="157" spans="1:1" x14ac:dyDescent="0.2">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{'SheetId':'9e57442d-faa2-4732-bfe8-6082c7f4cc3b','UId':'2b4c7218-ef2f-452d-80ea-cb1d29493e04','Col':4,'Row':12,'Format':'numberic','Value':'83162924','TargetCode':''}</v>
      </c>
    </row>
    <row r="158" spans="1:1" x14ac:dyDescent="0.2">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{'SheetId':'9e57442d-faa2-4732-bfe8-6082c7f4cc3b','UId':'2916fb19-bceb-454d-ad42-4fc7a299a2a3','Col':5,'Row':12,'Format':'numberic','Value':'83011239','TargetCode':''}</v>
      </c>
    </row>
    <row r="159" spans="1:1" x14ac:dyDescent="0.2">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{'SheetId':'9e57442d-faa2-4732-bfe8-6082c7f4cc3b','UId':'4e500903-fadf-4a73-8849-257ec68842d0','Col':6,'Row':12,'Format':'numberic','Value':'735020253','TargetCode':''}</v>
      </c>
    </row>
    <row r="160" spans="1:1" x14ac:dyDescent="0.2">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x14ac:dyDescent="0.2">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x14ac:dyDescent="0.2">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x14ac:dyDescent="0.2">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{'SheetId':'9e57442d-faa2-4732-bfe8-6082c7f4cc3b','UId':'157e5771-4dd4-4ed6-838c-69dd228515cd','Col':4,'Row':14,'ColDynamic':4,'RowDynamic':11,'Format':'numberic','Value':'21211485','TargetCode':''}</v>
      </c>
    </row>
    <row r="164" spans="1:1" x14ac:dyDescent="0.2">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{'SheetId':'9e57442d-faa2-4732-bfe8-6082c7f4cc3b','UId':'1e7708d3-6d2b-4639-8d85-59b3c9bf16f5','Col':5,'Row':14,'ColDynamic':5,'RowDynamic':11,'Format':'numberic','Value':'21180265','TargetCode':''}</v>
      </c>
    </row>
    <row r="165" spans="1:1" x14ac:dyDescent="0.2">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{'SheetId':'9e57442d-faa2-4732-bfe8-6082c7f4cc3b','UId':'18031c0a-5fc4-4a35-8331-a60cef3972fd','Col':6,'Row':14,'ColDynamic':6,'RowDynamic':11,'Format':'numberic','Value':'190164324','TargetCode':''}</v>
      </c>
    </row>
    <row r="166" spans="1:1" x14ac:dyDescent="0.2">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x14ac:dyDescent="0.2">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x14ac:dyDescent="0.2">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x14ac:dyDescent="0.2">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x14ac:dyDescent="0.2">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x14ac:dyDescent="0.2">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x14ac:dyDescent="0.2">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{'SheetId':'9e57442d-faa2-4732-bfe8-6082c7f4cc3b','UId':'963cdae6-2163-4975-9a2a-f08497c7292d','Col':4,'Row':17,'Format':'numberic','Value':'29700000','TargetCode':''}</v>
      </c>
    </row>
    <row r="173" spans="1:1" x14ac:dyDescent="0.2">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{'SheetId':'9e57442d-faa2-4732-bfe8-6082c7f4cc3b','UId':'85eed99f-bfdc-4be7-9967-72d9b1d67a5b','Col':5,'Row':17,'Format':'numberic','Value':'29700000','TargetCode':''}</v>
      </c>
    </row>
    <row r="174" spans="1:1" x14ac:dyDescent="0.2">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{'SheetId':'9e57442d-faa2-4732-bfe8-6082c7f4cc3b','UId':'a66486eb-4505-4714-830d-ba2c3c0c6cd7','Col':6,'Row':17,'Format':'numberic','Value':'267300000','TargetCode':''}</v>
      </c>
    </row>
    <row r="175" spans="1:1" x14ac:dyDescent="0.2">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x14ac:dyDescent="0.2">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x14ac:dyDescent="0.2">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x14ac:dyDescent="0.2">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x14ac:dyDescent="0.2">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x14ac:dyDescent="0.2">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x14ac:dyDescent="0.2">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{'SheetId':'9e57442d-faa2-4732-bfe8-6082c7f4cc3b','UId':'88d7b788-924c-41b1-9024-06cb828a057d','Col':4,'Row':20,'Format':'numberic','Value':'','TargetCode':''}</v>
      </c>
    </row>
    <row r="182" spans="1:1" x14ac:dyDescent="0.2">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{'SheetId':'9e57442d-faa2-4732-bfe8-6082c7f4cc3b','UId':'56c81444-141c-4f3e-b219-ef50489aa3e6','Col':5,'Row':20,'Format':'numberic','Value':'','TargetCode':''}</v>
      </c>
    </row>
    <row r="183" spans="1:1" x14ac:dyDescent="0.2">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{'SheetId':'9e57442d-faa2-4732-bfe8-6082c7f4cc3b','UId':'54ce9134-61e6-447d-89c5-0f14962d3277','Col':6,'Row':20,'Format':'numberic','Value':'','TargetCode':''}</v>
      </c>
    </row>
    <row r="184" spans="1:1" x14ac:dyDescent="0.2">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x14ac:dyDescent="0.2">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x14ac:dyDescent="0.2">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x14ac:dyDescent="0.2">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{'SheetId':'9e57442d-faa2-4732-bfe8-6082c7f4cc3b','UId':'6055e573-b541-4e55-beea-404337a11df2','Col':4,'Row':22,'ColDynamic':4,'RowDynamic':21,'Format':'numberic','Value':'','TargetCode':''}</v>
      </c>
    </row>
    <row r="188" spans="1:1" x14ac:dyDescent="0.2">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{'SheetId':'9e57442d-faa2-4732-bfe8-6082c7f4cc3b','UId':'df594e12-6bc1-400d-8d36-4adbfe7ab6dc','Col':5,'Row':22,'ColDynamic':5,'RowDynamic':21,'Format':'numberic','Value':'','TargetCode':''}</v>
      </c>
    </row>
    <row r="189" spans="1:1" x14ac:dyDescent="0.2">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{'SheetId':'9e57442d-faa2-4732-bfe8-6082c7f4cc3b','UId':'c9faeb9c-ebb7-482f-b552-2ddd9e5785fb','Col':6,'Row':22,'ColDynamic':6,'RowDynamic':21,'Format':'numberic','Value':'','TargetCode':''}</v>
      </c>
    </row>
    <row r="190" spans="1:1" x14ac:dyDescent="0.2">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x14ac:dyDescent="0.2">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x14ac:dyDescent="0.2">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x14ac:dyDescent="0.2">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{'SheetId':'9e57442d-faa2-4732-bfe8-6082c7f4cc3b','UId':'35799ba3-fea0-48d2-b27f-56054b206bd2','Col':4,'Row':24,'ColDynamic':4,'RowDynamic':23,'Format':'numberic','Value':'9422670','TargetCode':''}</v>
      </c>
    </row>
    <row r="194" spans="1:1" x14ac:dyDescent="0.2">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{'SheetId':'9e57442d-faa2-4732-bfe8-6082c7f4cc3b','UId':'1863aaae-65a9-4f9f-9c5d-b3b2a95e519b','Col':5,'Row':24,'ColDynamic':5,'RowDynamic':23,'Format':'numberic','Value':'9736759','TargetCode':''}</v>
      </c>
    </row>
    <row r="195" spans="1:1" x14ac:dyDescent="0.2">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{'SheetId':'9e57442d-faa2-4732-bfe8-6082c7f4cc3b','UId':'45a838e8-921d-463e-8daa-a5c771a772aa','Col':6,'Row':24,'ColDynamic':6,'RowDynamic':23,'Format':'numberic','Value':'94103807','TargetCode':''}</v>
      </c>
    </row>
    <row r="196" spans="1:1" x14ac:dyDescent="0.2">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x14ac:dyDescent="0.2">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x14ac:dyDescent="0.2">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x14ac:dyDescent="0.2">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{'SheetId':'9e57442d-faa2-4732-bfe8-6082c7f4cc3b','UId':'1fe83977-2f78-4ce9-aa52-80fb62c52ad7','Col':4,'Row':26,'ColDynamic':4,'RowDynamic':19,'Format':'numberic','Value':'9000000','TargetCode':''}</v>
      </c>
    </row>
    <row r="200" spans="1:1" x14ac:dyDescent="0.2">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{'SheetId':'9e57442d-faa2-4732-bfe8-6082c7f4cc3b','UId':'3e45938a-8b15-4a28-8d4e-6889d6469db5','Col':5,'Row':26,'ColDynamic':5,'RowDynamic':19,'Format':'numberic','Value':'9000000','TargetCode':''}</v>
      </c>
    </row>
    <row r="201" spans="1:1" x14ac:dyDescent="0.2">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{'SheetId':'9e57442d-faa2-4732-bfe8-6082c7f4cc3b','UId':'3873886c-5e1c-44a4-ba3a-dae5f5accc8b','Col':6,'Row':26,'ColDynamic':6,'RowDynamic':19,'Format':'numberic','Value':'81000000','TargetCode':''}</v>
      </c>
    </row>
    <row r="202" spans="1:1" x14ac:dyDescent="0.2">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x14ac:dyDescent="0.2">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x14ac:dyDescent="0.2">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x14ac:dyDescent="0.2">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x14ac:dyDescent="0.2">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x14ac:dyDescent="0.2">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x14ac:dyDescent="0.2">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{'SheetId':'9e57442d-faa2-4732-bfe8-6082c7f4cc3b','UId':'581705f2-b558-44e2-8b63-817b7dd987f8','Col':4,'Row':29,'Format':'numberic','Value':'','TargetCode':''}</v>
      </c>
    </row>
    <row r="209" spans="1:1" x14ac:dyDescent="0.2">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{'SheetId':'9e57442d-faa2-4732-bfe8-6082c7f4cc3b','UId':'a342e52b-1996-43bd-aad7-3f3a098098b1','Col':5,'Row':29,'Format':'numberic','Value':'','TargetCode':''}</v>
      </c>
    </row>
    <row r="210" spans="1:1" x14ac:dyDescent="0.2">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{'SheetId':'9e57442d-faa2-4732-bfe8-6082c7f4cc3b','UId':'ae6443cc-5c55-4f1a-a361-ff2dd22018a3','Col':6,'Row':29,'Format':'numberic','Value':'','TargetCode':''}</v>
      </c>
    </row>
    <row r="211" spans="1:1" x14ac:dyDescent="0.2">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x14ac:dyDescent="0.2">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x14ac:dyDescent="0.2">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x14ac:dyDescent="0.2">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x14ac:dyDescent="0.2">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x14ac:dyDescent="0.2">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x14ac:dyDescent="0.2">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{'SheetId':'9e57442d-faa2-4732-bfe8-6082c7f4cc3b','UId':'22eae942-46a3-4663-8bad-854ee399b27a','Col':4,'Row':32,'Format':'numberic','Value':'608580','TargetCode':''}</v>
      </c>
    </row>
    <row r="218" spans="1:1" x14ac:dyDescent="0.2">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{'SheetId':'9e57442d-faa2-4732-bfe8-6082c7f4cc3b','UId':'e86bd792-47df-41d4-b178-07deae52a1d3','Col':5,'Row':32,'Format':'numberic','Value':'944446','TargetCode':''}</v>
      </c>
    </row>
    <row r="219" spans="1:1" x14ac:dyDescent="0.2">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{'SheetId':'9e57442d-faa2-4732-bfe8-6082c7f4cc3b','UId':'38ae0936-1d1f-43c1-92bd-8403ec08cfeb','Col':6,'Row':32,'Format':'numberic','Value':'3860104','TargetCode':''}</v>
      </c>
    </row>
    <row r="220" spans="1:1" x14ac:dyDescent="0.2">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x14ac:dyDescent="0.2">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x14ac:dyDescent="0.2">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x14ac:dyDescent="0.2">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x14ac:dyDescent="0.2">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x14ac:dyDescent="0.2">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x14ac:dyDescent="0.2">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{'SheetId':'9e57442d-faa2-4732-bfe8-6082c7f4cc3b','UId':'a2f958ce-55fd-4741-a0a1-bdcf0dd1c8ec','Col':4,'Row':35,'Format':'numberic','Value':'762567','TargetCode':''}</v>
      </c>
    </row>
    <row r="227" spans="1:1" x14ac:dyDescent="0.2">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{'SheetId':'9e57442d-faa2-4732-bfe8-6082c7f4cc3b','UId':'393bdfde-2176-402e-9b16-331c74ac5995','Col':5,'Row':35,'Format':'numberic','Value':'1105947','TargetCode':''}</v>
      </c>
    </row>
    <row r="228" spans="1:1" x14ac:dyDescent="0.2">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{'SheetId':'9e57442d-faa2-4732-bfe8-6082c7f4cc3b','UId':'61a21fd4-9c85-4c00-b1f5-a006461b16c9','Col':6,'Row':35,'Format':'numberic','Value':'9352568','TargetCode':''}</v>
      </c>
    </row>
    <row r="229" spans="1:1" x14ac:dyDescent="0.2">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x14ac:dyDescent="0.2">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x14ac:dyDescent="0.2">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x14ac:dyDescent="0.2">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x14ac:dyDescent="0.2">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x14ac:dyDescent="0.2">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x14ac:dyDescent="0.2">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{'SheetId':'9e57442d-faa2-4732-bfe8-6082c7f4cc3b','UId':'c95f90f6-640a-4331-b0e8-54422c753940','Col':4,'Row':38,'Format':'numberic','Value':'527264077','TargetCode':''}</v>
      </c>
    </row>
    <row r="236" spans="1:1" x14ac:dyDescent="0.2">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{'SheetId':'9e57442d-faa2-4732-bfe8-6082c7f4cc3b','UId':'19caeda8-1e5a-4518-8250-4c15acb82c48','Col':5,'Row':38,'Format':'numberic','Value':'500862404','TargetCode':''}</v>
      </c>
    </row>
    <row r="237" spans="1:1" x14ac:dyDescent="0.2">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{'SheetId':'9e57442d-faa2-4732-bfe8-6082c7f4cc3b','UId':'d743182c-5853-46f3-8604-ad3aa58840b8','Col':6,'Row':38,'Format':'numberic','Value':'4396251708','TargetCode':''}</v>
      </c>
    </row>
    <row r="238" spans="1:1" x14ac:dyDescent="0.2">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{'SheetId':'9e57442d-faa2-4732-bfe8-6082c7f4cc3b','UId':'5fb4cc84-0a90-4cae-ba19-392c839af798','Col':4,'Row':39,'Format':'numberic','Value':'4500586','TargetCode':''}</v>
      </c>
    </row>
    <row r="239" spans="1:1" x14ac:dyDescent="0.2">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{'SheetId':'9e57442d-faa2-4732-bfe8-6082c7f4cc3b','UId':'c14dbefc-c01b-44b0-a577-6f17c0396290','Col':5,'Row':39,'Format':'numberic','Value':'-192163915','TargetCode':''}</v>
      </c>
    </row>
    <row r="240" spans="1:1" x14ac:dyDescent="0.2">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{'SheetId':'9e57442d-faa2-4732-bfe8-6082c7f4cc3b','UId':'d1eb0ab7-7a60-49c8-b8aa-39c894436edb','Col':6,'Row':39,'Format':'numberic','Value':'-79288555','TargetCode':''}</v>
      </c>
    </row>
    <row r="241" spans="1:1" x14ac:dyDescent="0.2">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{'SheetId':'9e57442d-faa2-4732-bfe8-6082c7f4cc3b','UId':'7dc5398f-c841-400c-850b-875a5c468e05','Col':4,'Row':40,'Format':'numberic','Value':'-1532','TargetCode':''}</v>
      </c>
    </row>
    <row r="242" spans="1:1" x14ac:dyDescent="0.2">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{'SheetId':'9e57442d-faa2-4732-bfe8-6082c7f4cc3b','UId':'fa4fb11d-bd81-48b0-9ef6-a4ff2cd9d48a','Col':5,'Row':40,'Format':'numberic','Value':'','TargetCode':''}</v>
      </c>
    </row>
    <row r="243" spans="1:1" x14ac:dyDescent="0.2">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{'SheetId':'9e57442d-faa2-4732-bfe8-6082c7f4cc3b','UId':'73bb9d14-e1ea-4394-a083-b8a649641cf9','Col':6,'Row':40,'Format':'numberic','Value':'-52417305','TargetCode':''}</v>
      </c>
    </row>
    <row r="244" spans="1:1" x14ac:dyDescent="0.2">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{'SheetId':'9e57442d-faa2-4732-bfe8-6082c7f4cc3b','UId':'bab2e1a7-20d5-41fd-881b-9a21514bfc4f','Col':4,'Row':41,'Format':'numberic','Value':'4502118','TargetCode':''}</v>
      </c>
    </row>
    <row r="245" spans="1:1" x14ac:dyDescent="0.2">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{'SheetId':'9e57442d-faa2-4732-bfe8-6082c7f4cc3b','UId':'128100c2-b671-4904-a5a9-41069ed12784','Col':5,'Row':41,'Format':'numberic','Value':'-192163915','TargetCode':''}</v>
      </c>
    </row>
    <row r="246" spans="1:1" x14ac:dyDescent="0.2">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{'SheetId':'9e57442d-faa2-4732-bfe8-6082c7f4cc3b','UId':'04b06e65-b2eb-4858-bb0b-d72c0270f1f6','Col':6,'Row':41,'Format':'numberic','Value':'-26871250','TargetCode':''}</v>
      </c>
    </row>
    <row r="247" spans="1:1" x14ac:dyDescent="0.2">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{'SheetId':'9e57442d-faa2-4732-bfe8-6082c7f4cc3b','UId':'0c34f541-ad2d-4bff-9fce-284295e89335','Col':4,'Row':42,'Format':'numberic','Value':'531764663','TargetCode':''}</v>
      </c>
    </row>
    <row r="248" spans="1:1" x14ac:dyDescent="0.2">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{'SheetId':'9e57442d-faa2-4732-bfe8-6082c7f4cc3b','UId':'a1069390-e9a5-41a9-8d0c-f5931f68451d','Col':5,'Row':42,'Format':'numberic','Value':'308698489','TargetCode':''}</v>
      </c>
    </row>
    <row r="249" spans="1:1" x14ac:dyDescent="0.2">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{'SheetId':'9e57442d-faa2-4732-bfe8-6082c7f4cc3b','UId':'943a903f-8f0c-48d3-9a7d-d0f797c51f06','Col':6,'Row':42,'Format':'numberic','Value':'4316963153','TargetCode':''}</v>
      </c>
    </row>
    <row r="250" spans="1:1" x14ac:dyDescent="0.2">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{'SheetId':'9e57442d-faa2-4732-bfe8-6082c7f4cc3b','UId':'14ba2d4e-fc98-469f-8702-009a93d663bf','Col':4,'Row':43,'Format':'numberic','Value':'113621421305','TargetCode':''}</v>
      </c>
    </row>
    <row r="251" spans="1:1" x14ac:dyDescent="0.2">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{'SheetId':'9e57442d-faa2-4732-bfe8-6082c7f4cc3b','UId':'46dc8404-c63b-42c5-af20-35a421a3b5ab','Col':5,'Row':43,'Format':'numberic','Value':'106044682482','TargetCode':''}</v>
      </c>
    </row>
    <row r="252" spans="1:1" x14ac:dyDescent="0.2">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{'SheetId':'9e57442d-faa2-4732-bfe8-6082c7f4cc3b','UId':'a1137c7a-72fe-4907-952f-0a4daf353a5c','Col':6,'Row':43,'Format':'numberic','Value':'108043167944','TargetCode':''}</v>
      </c>
    </row>
    <row r="253" spans="1:1" x14ac:dyDescent="0.2">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{'SheetId':'9e57442d-faa2-4732-bfe8-6082c7f4cc3b','UId':'ae182ae4-ecb8-4b3e-87b1-02fe2b8c8c6e','Col':4,'Row':44,'Format':'numberic','Value':'-5469393402','TargetCode':''}</v>
      </c>
    </row>
    <row r="254" spans="1:1" x14ac:dyDescent="0.2">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{'SheetId':'9e57442d-faa2-4732-bfe8-6082c7f4cc3b','UId':'c7c70708-3a08-4a71-8b5b-958036d28d83','Col':5,'Row':44,'Format':'numberic','Value':'7576738823','TargetCode':''}</v>
      </c>
    </row>
    <row r="255" spans="1:1" x14ac:dyDescent="0.2">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{'SheetId':'9e57442d-faa2-4732-bfe8-6082c7f4cc3b','UId':'b56d1f06-ac4a-4581-bd76-0a7116bb9601','Col':6,'Row':44,'Format':'numberic','Value':'108859959','TargetCode':''}</v>
      </c>
    </row>
    <row r="256" spans="1:1" x14ac:dyDescent="0.2">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{'SheetId':'9e57442d-faa2-4732-bfe8-6082c7f4cc3b','UId':'071f8b6b-411a-4479-a1e0-68ae4989d4d4','Col':4,'Row':45,'Format':'numberic','Value':'531764663','TargetCode':''}</v>
      </c>
    </row>
    <row r="257" spans="1:1" x14ac:dyDescent="0.2">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{'SheetId':'9e57442d-faa2-4732-bfe8-6082c7f4cc3b','UId':'649fe867-7540-4d27-809f-914ad09af55e','Col':5,'Row':45,'Format':'numberic','Value':'308698489','TargetCode':''}</v>
      </c>
    </row>
    <row r="258" spans="1:1" x14ac:dyDescent="0.2">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{'SheetId':'9e57442d-faa2-4732-bfe8-6082c7f4cc3b','UId':'ce2f8942-9d48-4663-bc86-864ddeb2e9fb','Col':6,'Row':45,'Format':'numberic','Value':'4316963153','TargetCode':''}</v>
      </c>
    </row>
    <row r="259" spans="1:1" x14ac:dyDescent="0.2">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{'SheetId':'9e57442d-faa2-4732-bfe8-6082c7f4cc3b','UId':'da1428fc-0129-48bd-9cae-bcdc3527e7ff','Col':4,'Row':46,'Format':'numberic','Value':'','TargetCode':''}</v>
      </c>
    </row>
    <row r="260" spans="1:1" x14ac:dyDescent="0.2">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{'SheetId':'9e57442d-faa2-4732-bfe8-6082c7f4cc3b','UId':'e59bf9b3-105f-46b2-a4c4-386837875fff','Col':5,'Row':46,'Format':'numberic','Value':'','TargetCode':''}</v>
      </c>
    </row>
    <row r="261" spans="1:1" x14ac:dyDescent="0.2">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{'SheetId':'9e57442d-faa2-4732-bfe8-6082c7f4cc3b','UId':'190b7595-8f9e-458d-8990-f4ff2e021104','Col':6,'Row':46,'Format':'numberic','Value':'','TargetCode':''}</v>
      </c>
    </row>
    <row r="262" spans="1:1" x14ac:dyDescent="0.2">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{'SheetId':'9e57442d-faa2-4732-bfe8-6082c7f4cc3b','UId':'26da4aec-6928-4f66-88a5-fdfd0ee643e5','Col':4,'Row':47,'Format':'numberic','Value':'-6001158065','TargetCode':''}</v>
      </c>
    </row>
    <row r="263" spans="1:1" x14ac:dyDescent="0.2">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{'SheetId':'9e57442d-faa2-4732-bfe8-6082c7f4cc3b','UId':'9b98b4cd-1dc6-4f10-9fcd-3b02154fc346','Col':5,'Row':47,'Format':'numberic','Value':'7268040334','TargetCode':''}</v>
      </c>
    </row>
    <row r="264" spans="1:1" x14ac:dyDescent="0.2">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{'SheetId':'9e57442d-faa2-4732-bfe8-6082c7f4cc3b','UId':'ab589e24-1208-4602-83e1-3b0d9a9ddac2','Col':6,'Row':47,'Format':'numberic','Value':'-4208103194','TargetCode':''}</v>
      </c>
    </row>
    <row r="265" spans="1:1" x14ac:dyDescent="0.2">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{'SheetId':'9e57442d-faa2-4732-bfe8-6082c7f4cc3b','UId':'a1e12271-7d9c-46e1-be1f-d3831e97dba6','Col':4,'Row':48,'Format':'numberic','Value':'108152027903','TargetCode':''}</v>
      </c>
    </row>
    <row r="266" spans="1:1" x14ac:dyDescent="0.2">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{'SheetId':'9e57442d-faa2-4732-bfe8-6082c7f4cc3b','UId':'85d94755-db4c-439e-8336-6cbb28df62be','Col':5,'Row':48,'Format':'numberic','Value':'113621421305','TargetCode':''}</v>
      </c>
    </row>
    <row r="267" spans="1:1" x14ac:dyDescent="0.2">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{'SheetId':'9e57442d-faa2-4732-bfe8-6082c7f4cc3b','UId':'d8a625ed-973b-4579-990b-8dd486f640c5','Col':6,'Row':48,'Format':'numberic','Value':'108152027903','TargetCode':''}</v>
      </c>
    </row>
    <row r="268" spans="1:1" x14ac:dyDescent="0.2">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{'SheetId':'9e57442d-faa2-4732-bfe8-6082c7f4cc3b','UId':'913a97b8-0f0a-4141-8c25-d538ceaee879','Col':4,'Row':49,'Format':'numberic','Value':'','TargetCode':''}</v>
      </c>
    </row>
    <row r="269" spans="1:1" x14ac:dyDescent="0.2">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{'SheetId':'9e57442d-faa2-4732-bfe8-6082c7f4cc3b','UId':'e496ef7d-483e-4b9a-88df-8925231821da','Col':5,'Row':49,'Format':'numberic','Value':'','TargetCode':''}</v>
      </c>
    </row>
    <row r="270" spans="1:1" x14ac:dyDescent="0.2">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{'SheetId':'9e57442d-faa2-4732-bfe8-6082c7f4cc3b','UId':'3412402c-2226-4951-a761-60259d131db2','Col':6,'Row':49,'Format':'numberic','Value':'','TargetCode':''}</v>
      </c>
    </row>
    <row r="271" spans="1:1" x14ac:dyDescent="0.2">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{'SheetId':'9e57442d-faa2-4732-bfe8-6082c7f4cc3b','UId':'60a8eff8-ff29-4438-9df1-7fcd50284081','Col':4,'Row':50,'Format':'numberic','Value':'','TargetCode':''}</v>
      </c>
    </row>
    <row r="272" spans="1:1" x14ac:dyDescent="0.2">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{'SheetId':'9e57442d-faa2-4732-bfe8-6082c7f4cc3b','UId':'e5334a5f-5783-46c1-8b37-fe7861d211a0','Col':5,'Row':50,'Format':'numberic','Value':'','TargetCode':''}</v>
      </c>
    </row>
    <row r="273" spans="1:1" x14ac:dyDescent="0.2">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{'SheetId':'9e57442d-faa2-4732-bfe8-6082c7f4cc3b','UId':'320effb9-3358-4bf4-91c8-6de1f9e55f08','Col':6,'Row':50,'Format':'numberic','Value':'','TargetCode':''}</v>
      </c>
    </row>
    <row r="274" spans="1:1" x14ac:dyDescent="0.2">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x14ac:dyDescent="0.2">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x14ac:dyDescent="0.2">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x14ac:dyDescent="0.2">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x14ac:dyDescent="0.2">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x14ac:dyDescent="0.2">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x14ac:dyDescent="0.2">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x14ac:dyDescent="0.2">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 ','TargetCode':''}</v>
      </c>
    </row>
    <row r="282" spans="1:1" x14ac:dyDescent="0.2">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 ','TargetCode':''}</v>
      </c>
    </row>
    <row r="283" spans="1:1" x14ac:dyDescent="0.2">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 ','TargetCode':''}</v>
      </c>
    </row>
    <row r="284" spans="1:1" x14ac:dyDescent="0.2">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 ','TargetCode':''}</v>
      </c>
    </row>
    <row r="285" spans="1:1" x14ac:dyDescent="0.2">
      <c r="A285" t="str">
        <f>CONCATENATE("{'SheetId':'1deb9a6e-dc5a-4908-87cc-034ee9747e20'",",","'UId':'1e992cf2-7118-4214-a559-0195c8884aea'",",'Col':",COLUMN(BCDanhMucDauTu_06029!A7),",'Row':",ROW(BCDanhMucDauTu_06029!A7),",","'ColDynamic':",COLUMN(BCDanhMucDauTu_06029!A3),",","'RowDynamic':",ROW(BCDanhMucDauTu_06029!A3),",","'Format':'numberic'",",'Value':'",SUBSTITUTE(BCDanhMucDauTu_06029!A7,"'","\'"),"','TargetCode':''}")</f>
        <v>{'SheetId':'1deb9a6e-dc5a-4908-87cc-034ee9747e20','UId':'1e992cf2-7118-4214-a559-0195c8884aea','Col':1,'Row':7,'ColDynamic':1,'RowDynamic':3,'Format':'numberic','Value':' ','TargetCode':''}</v>
      </c>
    </row>
    <row r="286" spans="1:1" x14ac:dyDescent="0.2">
      <c r="A286" t="str">
        <f>CONCATENATE("{'SheetId':'1deb9a6e-dc5a-4908-87cc-034ee9747e20'",",","'UId':'4f882b80-9e4d-4d19-8537-405badf59571'",",'Col':",COLUMN(BCDanhMucDauTu_06029!B7),",'Row':",ROW(BCDanhMucDauTu_06029!B7),",","'ColDynamic':",COLUMN(BCDanhMucDauTu_06029!B3),",","'RowDynamic':",ROW(BCDanhMucDauTu_06029!B3),",","'Format':'string'",",'Value':'",SUBSTITUTE(BCDanhMucDauTu_06029!B7,"'","\'"),"','TargetCode':''}")</f>
        <v>{'SheetId':'1deb9a6e-dc5a-4908-87cc-034ee9747e20','UId':'4f882b80-9e4d-4d19-8537-405badf59571','Col':2,'Row':7,'ColDynamic':2,'RowDynamic':3,'Format':'string','Value':'Tổng','TargetCode':''}</v>
      </c>
    </row>
    <row r="287" spans="1:1" x14ac:dyDescent="0.2">
      <c r="A287" t="str">
        <f>CONCATENATE("{'SheetId':'1deb9a6e-dc5a-4908-87cc-034ee9747e20'",",","'UId':'5250f607-5010-4670-bb67-dda35efb42cd'",",'Col':",COLUMN(BCDanhMucDauTu_06029!C7),",'Row':",ROW(BCDanhMucDauTu_06029!C7),",","'ColDynamic':",COLUMN(BCDanhMucDauTu_06029!C3),",","'RowDynamic':",ROW(BCDanhMucDauTu_06029!C3),",","'Format':'numberic'",",'Value':'",SUBSTITUTE(BCDanhMucDauTu_06029!C7,"'","\'"),"','TargetCode':''}")</f>
        <v>{'SheetId':'1deb9a6e-dc5a-4908-87cc-034ee9747e20','UId':'5250f607-5010-4670-bb67-dda35efb42cd','Col':3,'Row':7,'ColDynamic':3,'RowDynamic':3,'Format':'numberic','Value':'2247','TargetCode':''}</v>
      </c>
    </row>
    <row r="288" spans="1:1" x14ac:dyDescent="0.2">
      <c r="A288" t="str">
        <f>CONCATENATE("{'SheetId':'1deb9a6e-dc5a-4908-87cc-034ee9747e20'",",","'UId':'428c865a-7282-4f58-bc89-20f1b0217190'",",'Col':",COLUMN(BCDanhMucDauTu_06029!D7),",'Row':",ROW(BCDanhMucDauTu_06029!D7),",","'ColDynamic':",COLUMN(BCDanhMucDauTu_06029!D3),",","'RowDynamic':",ROW(BCDanhMucDauTu_06029!D3),",","'Format':'numberic'",",'Value':'",SUBSTITUTE(BCDanhMucDauTu_06029!D7,"'","\'"),"','TargetCode':''}")</f>
        <v>{'SheetId':'1deb9a6e-dc5a-4908-87cc-034ee9747e20','UId':'428c865a-7282-4f58-bc89-20f1b0217190','Col':4,'Row':7,'ColDynamic':4,'RowDynamic':3,'Format':'numberic','Value':' ','TargetCode':''}</v>
      </c>
    </row>
    <row r="289" spans="1:1" x14ac:dyDescent="0.2">
      <c r="A289" t="str">
        <f>CONCATENATE("{'SheetId':'1deb9a6e-dc5a-4908-87cc-034ee9747e20'",",","'UId':'9592905c-7577-459a-bf73-e7d1733cf17a'",",'Col':",COLUMN(BCDanhMucDauTu_06029!E7),",'Row':",ROW(BCDanhMucDauTu_06029!E7),",","'ColDynamic':",COLUMN(BCDanhMucDauTu_06029!E3),",","'RowDynamic':",ROW(BCDanhMucDauTu_06029!E3),",","'Format':'numberic'",",'Value':'",SUBSTITUTE(BCDanhMucDauTu_06029!E7,"'","\'"),"','TargetCode':''}")</f>
        <v>{'SheetId':'1deb9a6e-dc5a-4908-87cc-034ee9747e20','UId':'9592905c-7577-459a-bf73-e7d1733cf17a','Col':5,'Row':7,'ColDynamic':5,'RowDynamic':3,'Format':'numberic','Value':' ','TargetCode':''}</v>
      </c>
    </row>
    <row r="290" spans="1:1" x14ac:dyDescent="0.2">
      <c r="A290" t="str">
        <f>CONCATENATE("{'SheetId':'1deb9a6e-dc5a-4908-87cc-034ee9747e20'",",","'UId':'a9e4466a-def7-4534-a075-0e61b1888eec'",",'Col':",COLUMN(BCDanhMucDauTu_06029!F7),",'Row':",ROW(BCDanhMucDauTu_06029!F7),",","'ColDynamic':",COLUMN(BCDanhMucDauTu_06029!F3),",","'RowDynamic':",ROW(BCDanhMucDauTu_06029!F3),",","'Format':'numberic'",",'Value':'",SUBSTITUTE(BCDanhMucDauTu_06029!F7,"'","\'"),"','TargetCode':''}")</f>
        <v>{'SheetId':'1deb9a6e-dc5a-4908-87cc-034ee9747e20','UId':'a9e4466a-def7-4534-a075-0e61b1888eec','Col':6,'Row':7,'ColDynamic':6,'RowDynamic':3,'Format':'numberic','Value':' ','TargetCode':''}</v>
      </c>
    </row>
    <row r="291" spans="1:1" x14ac:dyDescent="0.2">
      <c r="A291" t="str">
        <f>CONCATENATE("{'SheetId':'1deb9a6e-dc5a-4908-87cc-034ee9747e20'",",","'UId':'13379930-3d0b-4576-86a6-aee55aa73fef'",",'Col':",COLUMN(BCDanhMucDauTu_06029!G7),",'Row':",ROW(BCDanhMucDauTu_06029!G7),",","'ColDynamic':",COLUMN(BCDanhMucDauTu_06029!G3),",","'RowDynamic':",ROW(BCDanhMucDauTu_06029!G3),",","'Format':'numberic'",",'Value':'",SUBSTITUTE(BCDanhMucDauTu_06029!G7,"'","\'"),"','TargetCode':''}")</f>
        <v>{'SheetId':'1deb9a6e-dc5a-4908-87cc-034ee9747e20','UId':'13379930-3d0b-4576-86a6-aee55aa73fef','Col':7,'Row':7,'ColDynamic':7,'RowDynamic':3,'Format':'numberic','Value':' ','TargetCode':''}</v>
      </c>
    </row>
    <row r="292" spans="1:1" x14ac:dyDescent="0.2">
      <c r="A292" t="str">
        <f>CONCATENATE("{'SheetId':'1deb9a6e-dc5a-4908-87cc-034ee9747e20'",",","'UId':'17931870-911c-4fad-afd5-7ec649ba087b'",",'Col':",COLUMN(BCDanhMucDauTu_06029!D8),",'Row':",ROW(BCDanhMucDauTu_06029!D8),",","'Format':'numberic'",",'Value':'",SUBSTITUTE(BCDanhMucDauTu_06029!D8,"'","\'"),"','TargetCode':''}")</f>
        <v>{'SheetId':'1deb9a6e-dc5a-4908-87cc-034ee9747e20','UId':'17931870-911c-4fad-afd5-7ec649ba087b','Col':4,'Row':8,'Format':'numberic','Value':' ','TargetCode':''}</v>
      </c>
    </row>
    <row r="293" spans="1:1" x14ac:dyDescent="0.2">
      <c r="A293" t="str">
        <f>CONCATENATE("{'SheetId':'1deb9a6e-dc5a-4908-87cc-034ee9747e20'",",","'UId':'8e29656a-72a1-4698-a2d4-ab43c77220a4'",",'Col':",COLUMN(BCDanhMucDauTu_06029!E8),",'Row':",ROW(BCDanhMucDauTu_06029!E8),",","'Format':'numberic'",",'Value':'",SUBSTITUTE(BCDanhMucDauTu_06029!E8,"'","\'"),"','TargetCode':''}")</f>
        <v>{'SheetId':'1deb9a6e-dc5a-4908-87cc-034ee9747e20','UId':'8e29656a-72a1-4698-a2d4-ab43c77220a4','Col':5,'Row':8,'Format':'numberic','Value':' ','TargetCode':''}</v>
      </c>
    </row>
    <row r="294" spans="1:1" x14ac:dyDescent="0.2">
      <c r="A294" t="str">
        <f>CONCATENATE("{'SheetId':'1deb9a6e-dc5a-4908-87cc-034ee9747e20'",",","'UId':'5fe96b01-5f18-4f07-ac34-11fa669457a4'",",'Col':",COLUMN(BCDanhMucDauTu_06029!F8),",'Row':",ROW(BCDanhMucDauTu_06029!F8),",","'Format':'numberic'",",'Value':'",SUBSTITUTE(BCDanhMucDauTu_06029!F8,"'","\'"),"','TargetCode':''}")</f>
        <v>{'SheetId':'1deb9a6e-dc5a-4908-87cc-034ee9747e20','UId':'5fe96b01-5f18-4f07-ac34-11fa669457a4','Col':6,'Row':8,'Format':'numberic','Value':' ','TargetCode':''}</v>
      </c>
    </row>
    <row r="295" spans="1:1" x14ac:dyDescent="0.2">
      <c r="A295" t="str">
        <f>CONCATENATE("{'SheetId':'1deb9a6e-dc5a-4908-87cc-034ee9747e20'",",","'UId':'9d206dcc-b016-47b5-a344-791067be02d5'",",'Col':",COLUMN(BCDanhMucDauTu_06029!G8),",'Row':",ROW(BCDanhMucDauTu_06029!G8),",","'Format':'numberic'",",'Value':'",SUBSTITUTE(BCDanhMucDauTu_06029!G8,"'","\'"),"','TargetCode':''}")</f>
        <v>{'SheetId':'1deb9a6e-dc5a-4908-87cc-034ee9747e20','UId':'9d206dcc-b016-47b5-a344-791067be02d5','Col':7,'Row':8,'Format':'numberic','Value':' ','TargetCode':''}</v>
      </c>
    </row>
    <row r="296" spans="1:1" x14ac:dyDescent="0.2">
      <c r="A296" t="str">
        <f>CONCATENATE("{'SheetId':'1deb9a6e-dc5a-4908-87cc-034ee9747e20'",",","'UId':'d149d88b-77fb-4541-8798-63154426abc2'",",'Col':",COLUMN(BCDanhMucDauTu_06029!A10),",'Row':",ROW(BCDanhMucDauTu_06029!A10),",","'ColDynamic':",COLUMN(BCDanhMucDauTu_06029!A8),",","'RowDynamic':",ROW(BCDanhMucDauTu_06029!A8),",","'Format':'numberic'",",'Value':'",SUBSTITUTE(BCDanhMucDauTu_06029!A10,"'","\'"),"','TargetCode':''}")</f>
        <v>{'SheetId':'1deb9a6e-dc5a-4908-87cc-034ee9747e20','UId':'d149d88b-77fb-4541-8798-63154426abc2','Col':1,'Row':10,'ColDynamic':1,'RowDynamic':8,'Format':'numberic','Value':' ','TargetCode':''}</v>
      </c>
    </row>
    <row r="297" spans="1:1" x14ac:dyDescent="0.2">
      <c r="A297" t="str">
        <f>CONCATENATE("{'SheetId':'1deb9a6e-dc5a-4908-87cc-034ee9747e20'",",","'UId':'63355adb-73ff-4fd6-a4ee-6353f3830628'",",'Col':",COLUMN(BCDanhMucDauTu_06029!B10),",'Row':",ROW(BCDanhMucDauTu_06029!B10),",","'ColDynamic':",COLUMN(BCDanhMucDauTu_06029!B8),",","'RowDynamic':",ROW(BCDanhMucDauTu_06029!B8),",","'Format':'string'",",'Value':'",SUBSTITUTE(BCDanhMucDauTu_06029!B10,"'","\'"),"','TargetCode':''}")</f>
        <v>{'SheetId':'1deb9a6e-dc5a-4908-87cc-034ee9747e20','UId':'63355adb-73ff-4fd6-a4ee-6353f3830628','Col':2,'Row':10,'ColDynamic':2,'RowDynamic':8,'Format':'string','Value':'Tổng','TargetCode':''}</v>
      </c>
    </row>
    <row r="298" spans="1:1" x14ac:dyDescent="0.2">
      <c r="A298" t="str">
        <f>CONCATENATE("{'SheetId':'1deb9a6e-dc5a-4908-87cc-034ee9747e20'",",","'UId':'34e26121-8d4b-46bb-836d-3cc1913c6909'",",'Col':",COLUMN(BCDanhMucDauTu_06029!C10),",'Row':",ROW(BCDanhMucDauTu_06029!C10),",","'ColDynamic':",COLUMN(BCDanhMucDauTu_06029!C8),",","'RowDynamic':",ROW(BCDanhMucDauTu_06029!C8),",","'Format':'numberic'",",'Value':'",SUBSTITUTE(BCDanhMucDauTu_06029!C10,"'","\'"),"','TargetCode':''}")</f>
        <v>{'SheetId':'1deb9a6e-dc5a-4908-87cc-034ee9747e20','UId':'34e26121-8d4b-46bb-836d-3cc1913c6909','Col':3,'Row':10,'ColDynamic':3,'RowDynamic':8,'Format':'numberic','Value':'2249','TargetCode':''}</v>
      </c>
    </row>
    <row r="299" spans="1:1" x14ac:dyDescent="0.2">
      <c r="A299" t="str">
        <f>CONCATENATE("{'SheetId':'1deb9a6e-dc5a-4908-87cc-034ee9747e20'",",","'UId':'dcb7503a-9941-4910-9dba-c04cd291c91d'",",'Col':",COLUMN(BCDanhMucDauTu_06029!D10),",'Row':",ROW(BCDanhMucDauTu_06029!D10),",","'ColDynamic':",COLUMN(BCDanhMucDauTu_06029!D8),",","'RowDynamic':",ROW(BCDanhMucDauTu_06029!D8),",","'Format':'numberic'",",'Value':'",SUBSTITUTE(BCDanhMucDauTu_06029!D10,"'","\'"),"','TargetCode':''}")</f>
        <v>{'SheetId':'1deb9a6e-dc5a-4908-87cc-034ee9747e20','UId':'dcb7503a-9941-4910-9dba-c04cd291c91d','Col':4,'Row':10,'ColDynamic':4,'RowDynamic':8,'Format':'numberic','Value':' ','TargetCode':''}</v>
      </c>
    </row>
    <row r="300" spans="1:1" x14ac:dyDescent="0.2">
      <c r="A300" t="str">
        <f>CONCATENATE("{'SheetId':'1deb9a6e-dc5a-4908-87cc-034ee9747e20'",",","'UId':'9ff33d6c-3426-46f5-98c3-f1cc3c6c563e'",",'Col':",COLUMN(BCDanhMucDauTu_06029!E10),",'Row':",ROW(BCDanhMucDauTu_06029!E10),",","'ColDynamic':",COLUMN(BCDanhMucDauTu_06029!E8),",","'RowDynamic':",ROW(BCDanhMucDauTu_06029!E8),",","'Format':'numberic'",",'Value':'",SUBSTITUTE(BCDanhMucDauTu_06029!E10,"'","\'"),"','TargetCode':''}")</f>
        <v>{'SheetId':'1deb9a6e-dc5a-4908-87cc-034ee9747e20','UId':'9ff33d6c-3426-46f5-98c3-f1cc3c6c563e','Col':5,'Row':10,'ColDynamic':5,'RowDynamic':8,'Format':'numberic','Value':' ','TargetCode':''}</v>
      </c>
    </row>
    <row r="301" spans="1:1" x14ac:dyDescent="0.2">
      <c r="A301" t="str">
        <f>CONCATENATE("{'SheetId':'1deb9a6e-dc5a-4908-87cc-034ee9747e20'",",","'UId':'196bc559-44ca-4c84-bc88-37e0b2b7c0ca'",",'Col':",COLUMN(BCDanhMucDauTu_06029!F10),",'Row':",ROW(BCDanhMucDauTu_06029!F10),",","'ColDynamic':",COLUMN(BCDanhMucDauTu_06029!F8),",","'RowDynamic':",ROW(BCDanhMucDauTu_06029!F8),",","'Format':'numberic'",",'Value':'",SUBSTITUTE(BCDanhMucDauTu_06029!F10,"'","\'"),"','TargetCode':''}")</f>
        <v>{'SheetId':'1deb9a6e-dc5a-4908-87cc-034ee9747e20','UId':'196bc559-44ca-4c84-bc88-37e0b2b7c0ca','Col':6,'Row':10,'ColDynamic':6,'RowDynamic':8,'Format':'numberic','Value':' ','TargetCode':''}</v>
      </c>
    </row>
    <row r="302" spans="1:1" x14ac:dyDescent="0.2">
      <c r="A302" t="str">
        <f>CONCATENATE("{'SheetId':'1deb9a6e-dc5a-4908-87cc-034ee9747e20'",",","'UId':'76830a4a-49b3-4200-8f4c-2ccbb1a8164a'",",'Col':",COLUMN(BCDanhMucDauTu_06029!G10),",'Row':",ROW(BCDanhMucDauTu_06029!G10),",","'ColDynamic':",COLUMN(BCDanhMucDauTu_06029!G8),",","'RowDynamic':",ROW(BCDanhMucDauTu_06029!G8),",","'Format':'numberic'",",'Value':'",SUBSTITUTE(BCDanhMucDauTu_06029!G10,"'","\'"),"','TargetCode':''}")</f>
        <v>{'SheetId':'1deb9a6e-dc5a-4908-87cc-034ee9747e20','UId':'76830a4a-49b3-4200-8f4c-2ccbb1a8164a','Col':7,'Row':10,'ColDynamic':7,'RowDynamic':8,'Format':'numberic','Value':' ','TargetCode':''}</v>
      </c>
    </row>
    <row r="303" spans="1:1" x14ac:dyDescent="0.2">
      <c r="A303" t="str">
        <f>CONCATENATE("{'SheetId':'1deb9a6e-dc5a-4908-87cc-034ee9747e20'",",","'UId':'c5e58da8-6303-4f4b-8cfb-be632ed7700b'",",'Col':",COLUMN(BCDanhMucDauTu_06029!D11),",'Row':",ROW(BCDanhMucDauTu_06029!D11),",","'Format':'numberic'",",'Value':'",SUBSTITUTE(BCDanhMucDauTu_06029!D11,"'","\'"),"','TargetCode':''}")</f>
        <v>{'SheetId':'1deb9a6e-dc5a-4908-87cc-034ee9747e20','UId':'c5e58da8-6303-4f4b-8cfb-be632ed7700b','Col':4,'Row':11,'Format':'numberic','Value':' ','TargetCode':''}</v>
      </c>
    </row>
    <row r="304" spans="1:1" x14ac:dyDescent="0.2">
      <c r="A304" t="str">
        <f>CONCATENATE("{'SheetId':'1deb9a6e-dc5a-4908-87cc-034ee9747e20'",",","'UId':'00ea0783-aace-414b-8975-b7b78127300d'",",'Col':",COLUMN(BCDanhMucDauTu_06029!E11),",'Row':",ROW(BCDanhMucDauTu_06029!E11),",","'Format':'numberic'",",'Value':'",SUBSTITUTE(BCDanhMucDauTu_06029!E11,"'","\'"),"','TargetCode':''}")</f>
        <v>{'SheetId':'1deb9a6e-dc5a-4908-87cc-034ee9747e20','UId':'00ea0783-aace-414b-8975-b7b78127300d','Col':5,'Row':11,'Format':'numberic','Value':' ','TargetCode':''}</v>
      </c>
    </row>
    <row r="305" spans="1:1" x14ac:dyDescent="0.2">
      <c r="A305" t="str">
        <f>CONCATENATE("{'SheetId':'1deb9a6e-dc5a-4908-87cc-034ee9747e20'",",","'UId':'399d8c6f-4901-44ca-8111-9e12f616c487'",",'Col':",COLUMN(BCDanhMucDauTu_06029!F11),",'Row':",ROW(BCDanhMucDauTu_06029!F11),",","'Format':'numberic'",",'Value':'",SUBSTITUTE(BCDanhMucDauTu_06029!F11,"'","\'"),"','TargetCode':''}")</f>
        <v>{'SheetId':'1deb9a6e-dc5a-4908-87cc-034ee9747e20','UId':'399d8c6f-4901-44ca-8111-9e12f616c487','Col':6,'Row':11,'Format':'numberic','Value':' ','TargetCode':''}</v>
      </c>
    </row>
    <row r="306" spans="1:1" x14ac:dyDescent="0.2">
      <c r="A306" t="str">
        <f>CONCATENATE("{'SheetId':'1deb9a6e-dc5a-4908-87cc-034ee9747e20'",",","'UId':'2cdda7fd-cb87-47da-8e30-06a3709bd609'",",'Col':",COLUMN(BCDanhMucDauTu_06029!G11),",'Row':",ROW(BCDanhMucDauTu_06029!G11),",","'Format':'numberic'",",'Value':'",SUBSTITUTE(BCDanhMucDauTu_06029!G11,"'","\'"),"','TargetCode':''}")</f>
        <v>{'SheetId':'1deb9a6e-dc5a-4908-87cc-034ee9747e20','UId':'2cdda7fd-cb87-47da-8e30-06a3709bd609','Col':7,'Row':11,'Format':'numberic','Value':' ','TargetCode':''}</v>
      </c>
    </row>
    <row r="307" spans="1:1" x14ac:dyDescent="0.2">
      <c r="A307" t="str">
        <f>CONCATENATE("{'SheetId':'1deb9a6e-dc5a-4908-87cc-034ee9747e20'",",","'UId':'b8c20cc2-e76a-461c-ace9-e83abfcc1775'",",'Col':",COLUMN(BCDanhMucDauTu_06029!A24),",'Row':",ROW(BCDanhMucDauTu_06029!A24),",","'ColDynamic':",COLUMN(BCDanhMucDauTu_06029!A25),",","'RowDynamic':",ROW(BCDanhMucDauTu_06029!A25),",","'Format':'numberic'",",'Value':'",SUBSTITUTE(BCDanhMucDauTu_06029!A24,"'","\'"),"','TargetCode':''}")</f>
        <v>{'SheetId':'1deb9a6e-dc5a-4908-87cc-034ee9747e20','UId':'b8c20cc2-e76a-461c-ace9-e83abfcc1775','Col':1,'Row':24,'ColDynamic':1,'RowDynamic':25,'Format':'numberic','Value':' ','TargetCode':''}</v>
      </c>
    </row>
    <row r="308" spans="1:1" x14ac:dyDescent="0.2">
      <c r="A308" t="str">
        <f>CONCATENATE("{'SheetId':'1deb9a6e-dc5a-4908-87cc-034ee9747e20'",",","'UId':'e6fa0887-9c0a-49b1-a5d5-d55f5bee7d17'",",'Col':",COLUMN(BCDanhMucDauTu_06029!B24),",'Row':",ROW(BCDanhMucDauTu_06029!B24),",","'ColDynamic':",COLUMN(BCDanhMucDauTu_06029!B25),",","'RowDynamic':",ROW(BCDanhMucDauTu_06029!B25),",","'Format':'string'",",'Value':'",SUBSTITUTE(BCDanhMucDauTu_06029!B24,"'","\'"),"','TargetCode':''}")</f>
        <v>{'SheetId':'1deb9a6e-dc5a-4908-87cc-034ee9747e20','UId':'e6fa0887-9c0a-49b1-a5d5-d55f5bee7d17','Col':2,'Row':24,'ColDynamic':2,'RowDynamic':25,'Format':'string','Value':'Tổng','TargetCode':''}</v>
      </c>
    </row>
    <row r="309" spans="1:1" x14ac:dyDescent="0.2">
      <c r="A309" t="str">
        <f>CONCATENATE("{'SheetId':'1deb9a6e-dc5a-4908-87cc-034ee9747e20'",",","'UId':'6a029111-438c-4c2c-a425-15433a16ea47'",",'Col':",COLUMN(BCDanhMucDauTu_06029!C24),",'Row':",ROW(BCDanhMucDauTu_06029!C24),",","'ColDynamic':",COLUMN(BCDanhMucDauTu_06029!C25),",","'RowDynamic':",ROW(BCDanhMucDauTu_06029!C25),",","'Format':'numberic'",",'Value':'",SUBSTITUTE(BCDanhMucDauTu_06029!C24,"'","\'"),"','TargetCode':''}")</f>
        <v>{'SheetId':'1deb9a6e-dc5a-4908-87cc-034ee9747e20','UId':'6a029111-438c-4c2c-a425-15433a16ea47','Col':3,'Row':24,'ColDynamic':3,'RowDynamic':25,'Format':'numberic','Value':'2252','TargetCode':''}</v>
      </c>
    </row>
    <row r="310" spans="1:1" x14ac:dyDescent="0.2">
      <c r="A310" t="str">
        <f>CONCATENATE("{'SheetId':'1deb9a6e-dc5a-4908-87cc-034ee9747e20'",",","'UId':'2af5b400-8abe-46e3-8b64-7efb4d13db84'",",'Col':",COLUMN(BCDanhMucDauTu_06029!D24),",'Row':",ROW(BCDanhMucDauTu_06029!D24),",","'ColDynamic':",COLUMN(BCDanhMucDauTu_06029!D25),",","'RowDynamic':",ROW(BCDanhMucDauTu_06029!D25),",","'Format':'numberic'",",'Value':'",SUBSTITUTE(BCDanhMucDauTu_06029!D24,"'","\'"),"','TargetCode':''}")</f>
        <v>{'SheetId':'1deb9a6e-dc5a-4908-87cc-034ee9747e20','UId':'2af5b400-8abe-46e3-8b64-7efb4d13db84','Col':4,'Row':24,'ColDynamic':4,'RowDynamic':25,'Format':'numberic','Value':'456031','TargetCode':''}</v>
      </c>
    </row>
    <row r="311" spans="1:1" x14ac:dyDescent="0.2">
      <c r="A311" t="str">
        <f>CONCATENATE("{'SheetId':'1deb9a6e-dc5a-4908-87cc-034ee9747e20'",",","'UId':'142640d6-6a87-400c-bc3e-fd34124b8a95'",",'Col':",COLUMN(BCDanhMucDauTu_06029!E24),",'Row':",ROW(BCDanhMucDauTu_06029!E24),",","'ColDynamic':",COLUMN(BCDanhMucDauTu_06029!E25),",","'RowDynamic':",ROW(BCDanhMucDauTu_06029!E25),",","'Format':'numberic'",",'Value':'",SUBSTITUTE(BCDanhMucDauTu_06029!E24,"'","\'"),"','TargetCode':''}")</f>
        <v>{'SheetId':'1deb9a6e-dc5a-4908-87cc-034ee9747e20','UId':'142640d6-6a87-400c-bc3e-fd34124b8a95','Col':5,'Row':24,'ColDynamic':5,'RowDynamic':25,'Format':'numberic','Value':'','TargetCode':''}</v>
      </c>
    </row>
    <row r="312" spans="1:1" x14ac:dyDescent="0.2">
      <c r="A312" t="str">
        <f>CONCATENATE("{'SheetId':'1deb9a6e-dc5a-4908-87cc-034ee9747e20'",",","'UId':'a4748164-33b9-46bd-8561-e8b3f76700ee'",",'Col':",COLUMN(BCDanhMucDauTu_06029!F24),",'Row':",ROW(BCDanhMucDauTu_06029!F24),",","'ColDynamic':",COLUMN(BCDanhMucDauTu_06029!F25),",","'RowDynamic':",ROW(BCDanhMucDauTu_06029!F25),",","'Format':'numberic'",",'Value':'",SUBSTITUTE(BCDanhMucDauTu_06029!F24,"'","\'"),"','TargetCode':''}")</f>
        <v>{'SheetId':'1deb9a6e-dc5a-4908-87cc-034ee9747e20','UId':'a4748164-33b9-46bd-8561-e8b3f76700ee','Col':6,'Row':24,'ColDynamic':6,'RowDynamic':25,'Format':'numberic','Value':'56761690770','TargetCode':''}</v>
      </c>
    </row>
    <row r="313" spans="1:1" x14ac:dyDescent="0.2">
      <c r="A313" t="str">
        <f>CONCATENATE("{'SheetId':'1deb9a6e-dc5a-4908-87cc-034ee9747e20'",",","'UId':'8b15b2dd-95b7-4075-8cb9-63831db4f74a'",",'Col':",COLUMN(BCDanhMucDauTu_06029!G24),",'Row':",ROW(BCDanhMucDauTu_06029!G24),",","'ColDynamic':",COLUMN(BCDanhMucDauTu_06029!G25),",","'RowDynamic':",ROW(BCDanhMucDauTu_06029!G25),",","'Format':'numberic'",",'Value':'",SUBSTITUTE(BCDanhMucDauTu_06029!G24,"'","\'"),"','TargetCode':''}")</f>
        <v>{'SheetId':'1deb9a6e-dc5a-4908-87cc-034ee9747e20','UId':'8b15b2dd-95b7-4075-8cb9-63831db4f74a','Col':7,'Row':24,'ColDynamic':7,'RowDynamic':25,'Format':'numberic','Value':'0.522839392748872','TargetCode':''}</v>
      </c>
    </row>
    <row r="314" spans="1:1" x14ac:dyDescent="0.2">
      <c r="A314" t="str">
        <f>CONCATENATE("{'SheetId':'1deb9a6e-dc5a-4908-87cc-034ee9747e20'",",","'UId':'fe496e11-6071-47ac-9042-fb59341ce9d3'",",'Col':",COLUMN(BCDanhMucDauTu_06029!D25),",'Row':",ROW(BCDanhMucDauTu_06029!D25),",","'Format':'numberic'",",'Value':'",SUBSTITUTE(BCDanhMucDauTu_06029!D25,"'","\'"),"','TargetCode':''}")</f>
        <v>{'SheetId':'1deb9a6e-dc5a-4908-87cc-034ee9747e20','UId':'fe496e11-6071-47ac-9042-fb59341ce9d3','Col':4,'Row':25,'Format':'numberic','Value':' ','TargetCode':''}</v>
      </c>
    </row>
    <row r="315" spans="1:1" x14ac:dyDescent="0.2">
      <c r="A315" t="str">
        <f>CONCATENATE("{'SheetId':'1deb9a6e-dc5a-4908-87cc-034ee9747e20'",",","'UId':'8f08a933-d633-4287-845a-9819dc196996'",",'Col':",COLUMN(BCDanhMucDauTu_06029!E25),",'Row':",ROW(BCDanhMucDauTu_06029!E25),",","'Format':'numberic'",",'Value':'",SUBSTITUTE(BCDanhMucDauTu_06029!E25,"'","\'"),"','TargetCode':''}")</f>
        <v>{'SheetId':'1deb9a6e-dc5a-4908-87cc-034ee9747e20','UId':'8f08a933-d633-4287-845a-9819dc196996','Col':5,'Row':25,'Format':'numberic','Value':' ','TargetCode':''}</v>
      </c>
    </row>
    <row r="316" spans="1:1" x14ac:dyDescent="0.2">
      <c r="A316" t="str">
        <f>CONCATENATE("{'SheetId':'1deb9a6e-dc5a-4908-87cc-034ee9747e20'",",","'UId':'dad551f4-82a6-49f9-9019-06cb4c328a89'",",'Col':",COLUMN(BCDanhMucDauTu_06029!F25),",'Row':",ROW(BCDanhMucDauTu_06029!F25),",","'Format':'numberic'",",'Value':'",SUBSTITUTE(BCDanhMucDauTu_06029!F25,"'","\'"),"','TargetCode':''}")</f>
        <v>{'SheetId':'1deb9a6e-dc5a-4908-87cc-034ee9747e20','UId':'dad551f4-82a6-49f9-9019-06cb4c328a89','Col':6,'Row':25,'Format':'numberic','Value':' ','TargetCode':''}</v>
      </c>
    </row>
    <row r="317" spans="1:1" x14ac:dyDescent="0.2">
      <c r="A317" t="str">
        <f>CONCATENATE("{'SheetId':'1deb9a6e-dc5a-4908-87cc-034ee9747e20'",",","'UId':'7bf94847-0bfe-4d96-ab7a-1ce79d9343f5'",",'Col':",COLUMN(BCDanhMucDauTu_06029!G25),",'Row':",ROW(BCDanhMucDauTu_06029!G25),",","'Format':'numberic'",",'Value':'",SUBSTITUTE(BCDanhMucDauTu_06029!G25,"'","\'"),"','TargetCode':''}")</f>
        <v>{'SheetId':'1deb9a6e-dc5a-4908-87cc-034ee9747e20','UId':'7bf94847-0bfe-4d96-ab7a-1ce79d9343f5','Col':7,'Row':25,'Format':'numberic','Value':'','TargetCode':''}</v>
      </c>
    </row>
    <row r="318" spans="1:1" x14ac:dyDescent="0.2">
      <c r="A318" t="str">
        <f>CONCATENATE("{'SheetId':'1deb9a6e-dc5a-4908-87cc-034ee9747e20'",",","'UId':'55eed474-1147-4da3-9086-9e821874c0a4'",",'Col':",COLUMN(BCDanhMucDauTu_06029!A27),",'Row':",ROW(BCDanhMucDauTu_06029!A27),",","'ColDynamic':",COLUMN(BCDanhMucDauTu_06029!A30),",","'RowDynamic':",ROW(BCDanhMucDauTu_06029!A30),",","'Format':'numberic'",",'Value':'",SUBSTITUTE(BCDanhMucDauTu_06029!A27,"'","\'"),"','TargetCode':''}")</f>
        <v>{'SheetId':'1deb9a6e-dc5a-4908-87cc-034ee9747e20','UId':'55eed474-1147-4da3-9086-9e821874c0a4','Col':1,'Row':27,'ColDynamic':1,'RowDynamic':30,'Format':'numberic','Value':' ','TargetCode':''}</v>
      </c>
    </row>
    <row r="319" spans="1:1" x14ac:dyDescent="0.2">
      <c r="A319" t="str">
        <f>CONCATENATE("{'SheetId':'1deb9a6e-dc5a-4908-87cc-034ee9747e20'",",","'UId':'1c32b7bf-2ca1-44a0-8279-a8f01d6b7249'",",'Col':",COLUMN(BCDanhMucDauTu_06029!B27),",'Row':",ROW(BCDanhMucDauTu_06029!B27),",","'ColDynamic':",COLUMN(BCDanhMucDauTu_06029!B30),",","'RowDynamic':",ROW(BCDanhMucDauTu_06029!B30),",","'Format':'string'",",'Value':'",SUBSTITUTE(BCDanhMucDauTu_06029!B27,"'","\'"),"','TargetCode':''}")</f>
        <v>{'SheetId':'1deb9a6e-dc5a-4908-87cc-034ee9747e20','UId':'1c32b7bf-2ca1-44a0-8279-a8f01d6b7249','Col':2,'Row':27,'ColDynamic':2,'RowDynamic':30,'Format':'string','Value':'Tổng','TargetCode':''}</v>
      </c>
    </row>
    <row r="320" spans="1:1" x14ac:dyDescent="0.2">
      <c r="A320" t="str">
        <f>CONCATENATE("{'SheetId':'1deb9a6e-dc5a-4908-87cc-034ee9747e20'",",","'UId':'f6a0865a-7cc4-4bd5-9c41-171ccfbe8908'",",'Col':",COLUMN(BCDanhMucDauTu_06029!C27),",'Row':",ROW(BCDanhMucDauTu_06029!C27),",","'ColDynamic':",COLUMN(BCDanhMucDauTu_06029!C30),",","'RowDynamic':",ROW(BCDanhMucDauTu_06029!C30),",","'Format':'numberic'",",'Value':'",SUBSTITUTE(BCDanhMucDauTu_06029!C27,"'","\'"),"','TargetCode':''}")</f>
        <v>{'SheetId':'1deb9a6e-dc5a-4908-87cc-034ee9747e20','UId':'f6a0865a-7cc4-4bd5-9c41-171ccfbe8908','Col':3,'Row':27,'ColDynamic':3,'RowDynamic':30,'Format':'numberic','Value':'2254','TargetCode':''}</v>
      </c>
    </row>
    <row r="321" spans="1:1" x14ac:dyDescent="0.2">
      <c r="A321" t="str">
        <f>CONCATENATE("{'SheetId':'1deb9a6e-dc5a-4908-87cc-034ee9747e20'",",","'UId':'26677bc1-4784-4b02-a8da-eb1a17958c29'",",'Col':",COLUMN(BCDanhMucDauTu_06029!D27),",'Row':",ROW(BCDanhMucDauTu_06029!D27),",","'ColDynamic':",COLUMN(BCDanhMucDauTu_06029!D30),",","'RowDynamic':",ROW(BCDanhMucDauTu_06029!D30),",","'Format':'numberic'",",'Value':'",SUBSTITUTE(BCDanhMucDauTu_06029!D27,"'","\'"),"','TargetCode':''}")</f>
        <v>{'SheetId':'1deb9a6e-dc5a-4908-87cc-034ee9747e20','UId':'26677bc1-4784-4b02-a8da-eb1a17958c29','Col':4,'Row':27,'ColDynamic':4,'RowDynamic':30,'Format':'numberic','Value':' ','TargetCode':''}</v>
      </c>
    </row>
    <row r="322" spans="1:1" x14ac:dyDescent="0.2">
      <c r="A322" t="str">
        <f>CONCATENATE("{'SheetId':'1deb9a6e-dc5a-4908-87cc-034ee9747e20'",",","'UId':'8088aec8-68fc-443f-8fce-4f1788e831ff'",",'Col':",COLUMN(BCDanhMucDauTu_06029!E27),",'Row':",ROW(BCDanhMucDauTu_06029!E27),",","'ColDynamic':",COLUMN(BCDanhMucDauTu_06029!E30),",","'RowDynamic':",ROW(BCDanhMucDauTu_06029!E30),",","'Format':'numberic'",",'Value':'",SUBSTITUTE(BCDanhMucDauTu_06029!E27,"'","\'"),"','TargetCode':''}")</f>
        <v>{'SheetId':'1deb9a6e-dc5a-4908-87cc-034ee9747e20','UId':'8088aec8-68fc-443f-8fce-4f1788e831ff','Col':5,'Row':27,'ColDynamic':5,'RowDynamic':30,'Format':'numberic','Value':' ','TargetCode':''}</v>
      </c>
    </row>
    <row r="323" spans="1:1" x14ac:dyDescent="0.2">
      <c r="A323" t="str">
        <f>CONCATENATE("{'SheetId':'1deb9a6e-dc5a-4908-87cc-034ee9747e20'",",","'UId':'109895da-3858-4d8d-ab90-543bcf58b23e'",",'Col':",COLUMN(BCDanhMucDauTu_06029!F27),",'Row':",ROW(BCDanhMucDauTu_06029!F27),",","'ColDynamic':",COLUMN(BCDanhMucDauTu_06029!F30),",","'RowDynamic':",ROW(BCDanhMucDauTu_06029!F30),",","'Format':'numberic'",",'Value':'",SUBSTITUTE(BCDanhMucDauTu_06029!F27,"'","\'"),"','TargetCode':''}")</f>
        <v>{'SheetId':'1deb9a6e-dc5a-4908-87cc-034ee9747e20','UId':'109895da-3858-4d8d-ab90-543bcf58b23e','Col':6,'Row':27,'ColDynamic':6,'RowDynamic':30,'Format':'numberic','Value':' ','TargetCode':''}</v>
      </c>
    </row>
    <row r="324" spans="1:1" x14ac:dyDescent="0.2">
      <c r="A324" t="str">
        <f>CONCATENATE("{'SheetId':'1deb9a6e-dc5a-4908-87cc-034ee9747e20'",",","'UId':'b12319f9-b486-4e3c-968f-635c2693280b'",",'Col':",COLUMN(BCDanhMucDauTu_06029!G27),",'Row':",ROW(BCDanhMucDauTu_06029!G27),",","'ColDynamic':",COLUMN(BCDanhMucDauTu_06029!G30),",","'RowDynamic':",ROW(BCDanhMucDauTu_06029!G30),",","'Format':'numberic'",",'Value':'",SUBSTITUTE(BCDanhMucDauTu_06029!G27,"'","\'"),"','TargetCode':''}")</f>
        <v>{'SheetId':'1deb9a6e-dc5a-4908-87cc-034ee9747e20','UId':'b12319f9-b486-4e3c-968f-635c2693280b','Col':7,'Row':27,'ColDynamic':7,'RowDynamic':30,'Format':'numberic','Value':'','TargetCode':''}</v>
      </c>
    </row>
    <row r="325" spans="1:1" x14ac:dyDescent="0.2">
      <c r="A325" t="str">
        <f>CONCATENATE("{'SheetId':'1deb9a6e-dc5a-4908-87cc-034ee9747e20'",",","'UId':'740ad2fc-8f8c-4571-bfbb-d73a204a23fa'",",'Col':",COLUMN(BCDanhMucDauTu_06029!D28),",'Row':",ROW(BCDanhMucDauTu_06029!D28),",","'Format':'numberic'",",'Value':'",SUBSTITUTE(BCDanhMucDauTu_06029!D28,"'","\'"),"','TargetCode':''}")</f>
        <v>{'SheetId':'1deb9a6e-dc5a-4908-87cc-034ee9747e20','UId':'740ad2fc-8f8c-4571-bfbb-d73a204a23fa','Col':4,'Row':28,'Format':'numberic','Value':'456031','TargetCode':''}</v>
      </c>
    </row>
    <row r="326" spans="1:1" x14ac:dyDescent="0.2">
      <c r="A326" t="str">
        <f>CONCATENATE("{'SheetId':'1deb9a6e-dc5a-4908-87cc-034ee9747e20'",",","'UId':'41643327-c3cb-4259-acbc-d10c8c939580'",",'Col':",COLUMN(BCDanhMucDauTu_06029!E28),",'Row':",ROW(BCDanhMucDauTu_06029!E28),",","'Format':'numberic'",",'Value':'",SUBSTITUTE(BCDanhMucDauTu_06029!E28,"'","\'"),"','TargetCode':''}")</f>
        <v>{'SheetId':'1deb9a6e-dc5a-4908-87cc-034ee9747e20','UId':'41643327-c3cb-4259-acbc-d10c8c939580','Col':5,'Row':28,'Format':'numberic','Value':'','TargetCode':''}</v>
      </c>
    </row>
    <row r="327" spans="1:1" x14ac:dyDescent="0.2">
      <c r="A327" t="str">
        <f>CONCATENATE("{'SheetId':'1deb9a6e-dc5a-4908-87cc-034ee9747e20'",",","'UId':'d007d564-0a98-45f4-94c4-a2e4056245bc'",",'Col':",COLUMN(BCDanhMucDauTu_06029!F28),",'Row':",ROW(BCDanhMucDauTu_06029!F28),",","'Format':'numberic'",",'Value':'",SUBSTITUTE(BCDanhMucDauTu_06029!F28,"'","\'"),"','TargetCode':''}")</f>
        <v>{'SheetId':'1deb9a6e-dc5a-4908-87cc-034ee9747e20','UId':'d007d564-0a98-45f4-94c4-a2e4056245bc','Col':6,'Row':28,'Format':'numberic','Value':'56761690770','TargetCode':''}</v>
      </c>
    </row>
    <row r="328" spans="1:1" x14ac:dyDescent="0.2">
      <c r="A328" t="str">
        <f>CONCATENATE("{'SheetId':'1deb9a6e-dc5a-4908-87cc-034ee9747e20'",",","'UId':'87b8e950-d5f9-45b4-8cfb-d8108dd16f8f'",",'Col':",COLUMN(BCDanhMucDauTu_06029!G28),",'Row':",ROW(BCDanhMucDauTu_06029!G28),",","'Format':'numberic'",",'Value':'",SUBSTITUTE(BCDanhMucDauTu_06029!G28,"'","\'"),"','TargetCode':''}")</f>
        <v>{'SheetId':'1deb9a6e-dc5a-4908-87cc-034ee9747e20','UId':'87b8e950-d5f9-45b4-8cfb-d8108dd16f8f','Col':7,'Row':28,'Format':'numberic','Value':'0.522839392748872','TargetCode':''}</v>
      </c>
    </row>
    <row r="329" spans="1:1" x14ac:dyDescent="0.2">
      <c r="A329" t="str">
        <f>CONCATENATE("{'SheetId':'1deb9a6e-dc5a-4908-87cc-034ee9747e20'",",","'UId':'70e2406f-94eb-466f-8d09-837ad44a449c'",",'Col':",COLUMN(BCDanhMucDauTu_06029!D29),",'Row':",ROW(BCDanhMucDauTu_06029!D29),",","'Format':'numberic'",",'Value':'",SUBSTITUTE(BCDanhMucDauTu_06029!D29,"'","\'"),"','TargetCode':''}")</f>
        <v>{'SheetId':'1deb9a6e-dc5a-4908-87cc-034ee9747e20','UId':'70e2406f-94eb-466f-8d09-837ad44a449c','Col':4,'Row':29,'Format':'numberic','Value':' ','TargetCode':''}</v>
      </c>
    </row>
    <row r="330" spans="1:1" x14ac:dyDescent="0.2">
      <c r="A330" t="str">
        <f>CONCATENATE("{'SheetId':'1deb9a6e-dc5a-4908-87cc-034ee9747e20'",",","'UId':'d0c68994-6723-45f4-a51b-ec4a1f1cb761'",",'Col':",COLUMN(BCDanhMucDauTu_06029!E29),",'Row':",ROW(BCDanhMucDauTu_06029!E29),",","'Format':'numberic'",",'Value':'",SUBSTITUTE(BCDanhMucDauTu_06029!E29,"'","\'"),"','TargetCode':''}")</f>
        <v>{'SheetId':'1deb9a6e-dc5a-4908-87cc-034ee9747e20','UId':'d0c68994-6723-45f4-a51b-ec4a1f1cb761','Col':5,'Row':29,'Format':'numberic','Value':' ','TargetCode':''}</v>
      </c>
    </row>
    <row r="331" spans="1:1" x14ac:dyDescent="0.2">
      <c r="A331" t="str">
        <f>CONCATENATE("{'SheetId':'1deb9a6e-dc5a-4908-87cc-034ee9747e20'",",","'UId':'6c78638c-c601-49bf-a9e5-d48c4258eadd'",",'Col':",COLUMN(BCDanhMucDauTu_06029!F29),",'Row':",ROW(BCDanhMucDauTu_06029!F29),",","'Format':'numberic'",",'Value':'",SUBSTITUTE(BCDanhMucDauTu_06029!F29,"'","\'"),"','TargetCode':''}")</f>
        <v>{'SheetId':'1deb9a6e-dc5a-4908-87cc-034ee9747e20','UId':'6c78638c-c601-49bf-a9e5-d48c4258eadd','Col':6,'Row':29,'Format':'numberic','Value':' ','TargetCode':''}</v>
      </c>
    </row>
    <row r="332" spans="1:1" x14ac:dyDescent="0.2">
      <c r="A332" t="str">
        <f>CONCATENATE("{'SheetId':'1deb9a6e-dc5a-4908-87cc-034ee9747e20'",",","'UId':'bb82eed3-a7c3-4954-be20-20a9717d4026'",",'Col':",COLUMN(BCDanhMucDauTu_06029!G29),",'Row':",ROW(BCDanhMucDauTu_06029!G29),",","'Format':'numberic'",",'Value':'",SUBSTITUTE(BCDanhMucDauTu_06029!G29,"'","\'"),"','TargetCode':''}")</f>
        <v>{'SheetId':'1deb9a6e-dc5a-4908-87cc-034ee9747e20','UId':'bb82eed3-a7c3-4954-be20-20a9717d4026','Col':7,'Row':29,'Format':'numberic','Value':'','TargetCode':''}</v>
      </c>
    </row>
    <row r="333" spans="1:1" x14ac:dyDescent="0.2">
      <c r="A333" t="str">
        <f>CONCATENATE("{'SheetId':'1deb9a6e-dc5a-4908-87cc-034ee9747e20'",",","'UId':'4fe6fd2f-049f-4c3b-a78b-58fd08d62d7d'",",'Col':",COLUMN(BCDanhMucDauTu_06029!A31),",'Row':",ROW(BCDanhMucDauTu_06029!A31),",","'ColDynamic':",COLUMN(BCDanhMucDauTu_06029!A34),",","'RowDynamic':",ROW(BCDanhMucDauTu_06029!A34),",","'Format':'numberic'",",'Value':'",SUBSTITUTE(BCDanhMucDauTu_06029!A31,"'","\'"),"','TargetCode':''}")</f>
        <v>{'SheetId':'1deb9a6e-dc5a-4908-87cc-034ee9747e20','UId':'4fe6fd2f-049f-4c3b-a78b-58fd08d62d7d','Col':1,'Row':31,'ColDynamic':1,'RowDynamic':34,'Format':'numberic','Value':' ','TargetCode':''}</v>
      </c>
    </row>
    <row r="334" spans="1:1" x14ac:dyDescent="0.2">
      <c r="A334" t="str">
        <f>CONCATENATE("{'SheetId':'1deb9a6e-dc5a-4908-87cc-034ee9747e20'",",","'UId':'21737fa5-5263-466a-9802-c554ec94ffeb'",",'Col':",COLUMN(BCDanhMucDauTu_06029!B31),",'Row':",ROW(BCDanhMucDauTu_06029!B31),",","'ColDynamic':",COLUMN(BCDanhMucDauTu_06029!B34),",","'RowDynamic':",ROW(BCDanhMucDauTu_06029!B34),",","'Format':'string'",",'Value':'",SUBSTITUTE(BCDanhMucDauTu_06029!B31,"'","\'"),"','TargetCode':''}")</f>
        <v>{'SheetId':'1deb9a6e-dc5a-4908-87cc-034ee9747e20','UId':'21737fa5-5263-466a-9802-c554ec94ffeb','Col':2,'Row':31,'ColDynamic':2,'RowDynamic':34,'Format':'string','Value':'Tổng','TargetCode':''}</v>
      </c>
    </row>
    <row r="335" spans="1:1" x14ac:dyDescent="0.2">
      <c r="A335" t="str">
        <f>CONCATENATE("{'SheetId':'1deb9a6e-dc5a-4908-87cc-034ee9747e20'",",","'UId':'b1780ae8-e3e9-4d68-b8e3-06dc22233b5c'",",'Col':",COLUMN(BCDanhMucDauTu_06029!C31),",'Row':",ROW(BCDanhMucDauTu_06029!C31),",","'ColDynamic':",COLUMN(BCDanhMucDauTu_06029!C34),",","'RowDynamic':",ROW(BCDanhMucDauTu_06029!C34),",","'Format':'numberic'",",'Value':'",SUBSTITUTE(BCDanhMucDauTu_06029!C31,"'","\'"),"','TargetCode':''}")</f>
        <v>{'SheetId':'1deb9a6e-dc5a-4908-87cc-034ee9747e20','UId':'b1780ae8-e3e9-4d68-b8e3-06dc22233b5c','Col':3,'Row':31,'ColDynamic':3,'RowDynamic':34,'Format':'numberic','Value':'2257','TargetCode':''}</v>
      </c>
    </row>
    <row r="336" spans="1:1" x14ac:dyDescent="0.2">
      <c r="A336" t="str">
        <f>CONCATENATE("{'SheetId':'1deb9a6e-dc5a-4908-87cc-034ee9747e20'",",","'UId':'fd0c415a-d2bc-42ee-b389-414f8400dae8'",",'Col':",COLUMN(BCDanhMucDauTu_06029!D31),",'Row':",ROW(BCDanhMucDauTu_06029!D31),",","'ColDynamic':",COLUMN(BCDanhMucDauTu_06029!D34),",","'RowDynamic':",ROW(BCDanhMucDauTu_06029!D34),",","'Format':'numberic'",",'Value':'",SUBSTITUTE(BCDanhMucDauTu_06029!D31,"'","\'"),"','TargetCode':''}")</f>
        <v>{'SheetId':'1deb9a6e-dc5a-4908-87cc-034ee9747e20','UId':'fd0c415a-d2bc-42ee-b389-414f8400dae8','Col':4,'Row':31,'ColDynamic':4,'RowDynamic':34,'Format':'numberic','Value':' ','TargetCode':''}</v>
      </c>
    </row>
    <row r="337" spans="1:1" x14ac:dyDescent="0.2">
      <c r="A337" t="str">
        <f>CONCATENATE("{'SheetId':'1deb9a6e-dc5a-4908-87cc-034ee9747e20'",",","'UId':'816243e8-9c85-4ba1-805c-371f6b4844e4'",",'Col':",COLUMN(BCDanhMucDauTu_06029!E31),",'Row':",ROW(BCDanhMucDauTu_06029!E31),",","'ColDynamic':",COLUMN(BCDanhMucDauTu_06029!E34),",","'RowDynamic':",ROW(BCDanhMucDauTu_06029!E34),",","'Format':'numberic'",",'Value':'",SUBSTITUTE(BCDanhMucDauTu_06029!E31,"'","\'"),"','TargetCode':''}")</f>
        <v>{'SheetId':'1deb9a6e-dc5a-4908-87cc-034ee9747e20','UId':'816243e8-9c85-4ba1-805c-371f6b4844e4','Col':5,'Row':31,'ColDynamic':5,'RowDynamic':34,'Format':'numberic','Value':' ','TargetCode':''}</v>
      </c>
    </row>
    <row r="338" spans="1:1" x14ac:dyDescent="0.2">
      <c r="A338" t="str">
        <f>CONCATENATE("{'SheetId':'1deb9a6e-dc5a-4908-87cc-034ee9747e20'",",","'UId':'2efa8183-1804-400f-919b-54e0d328e017'",",'Col':",COLUMN(BCDanhMucDauTu_06029!F31),",'Row':",ROW(BCDanhMucDauTu_06029!F31),",","'ColDynamic':",COLUMN(BCDanhMucDauTu_06029!F34),",","'RowDynamic':",ROW(BCDanhMucDauTu_06029!F34),",","'Format':'numberic'",",'Value':'",SUBSTITUTE(BCDanhMucDauTu_06029!F31,"'","\'"),"','TargetCode':''}")</f>
        <v>{'SheetId':'1deb9a6e-dc5a-4908-87cc-034ee9747e20','UId':'2efa8183-1804-400f-919b-54e0d328e017','Col':6,'Row':31,'ColDynamic':6,'RowDynamic':34,'Format':'numberic','Value':'2801273840','TargetCode':''}</v>
      </c>
    </row>
    <row r="339" spans="1:1" x14ac:dyDescent="0.2">
      <c r="A339" t="str">
        <f>CONCATENATE("{'SheetId':'1deb9a6e-dc5a-4908-87cc-034ee9747e20'",",","'UId':'890ca93f-4ffa-4063-bc4e-3ca8427d321f'",",'Col':",COLUMN(BCDanhMucDauTu_06029!G31),",'Row':",ROW(BCDanhMucDauTu_06029!G31),",","'ColDynamic':",COLUMN(BCDanhMucDauTu_06029!G34),",","'RowDynamic':",ROW(BCDanhMucDauTu_06029!G34),",","'Format':'numberic'",",'Value':'",SUBSTITUTE(BCDanhMucDauTu_06029!G31,"'","\'"),"','TargetCode':''}")</f>
        <v>{'SheetId':'1deb9a6e-dc5a-4908-87cc-034ee9747e20','UId':'890ca93f-4ffa-4063-bc4e-3ca8427d321f','Col':7,'Row':31,'ColDynamic':7,'RowDynamic':34,'Format':'numberic','Value':'0.025802901456258','TargetCode':''}</v>
      </c>
    </row>
    <row r="340" spans="1:1" x14ac:dyDescent="0.2">
      <c r="A340" t="str">
        <f>CONCATENATE("{'SheetId':'1deb9a6e-dc5a-4908-87cc-034ee9747e20'",",","'UId':'df249e66-a9ea-45a2-9c76-d51aecb2379d'",",'Col':",COLUMN(BCDanhMucDauTu_06029!D32),",'Row':",ROW(BCDanhMucDauTu_06029!D32),",","'Format':'numberic'",",'Value':'",SUBSTITUTE(BCDanhMucDauTu_06029!D32,"'","\'"),"','TargetCode':''}")</f>
        <v>{'SheetId':'1deb9a6e-dc5a-4908-87cc-034ee9747e20','UId':'df249e66-a9ea-45a2-9c76-d51aecb2379d','Col':4,'Row':32,'Format':'numberic','Value':' ','TargetCode':''}</v>
      </c>
    </row>
    <row r="341" spans="1:1" x14ac:dyDescent="0.2">
      <c r="A341" t="str">
        <f>CONCATENATE("{'SheetId':'1deb9a6e-dc5a-4908-87cc-034ee9747e20'",",","'UId':'a81df1b4-0c26-4bbd-9a9d-27dc4b538b2c'",",'Col':",COLUMN(BCDanhMucDauTu_06029!E32),",'Row':",ROW(BCDanhMucDauTu_06029!E32),",","'Format':'numberic'",",'Value':'",SUBSTITUTE(BCDanhMucDauTu_06029!E32,"'","\'"),"','TargetCode':''}")</f>
        <v>{'SheetId':'1deb9a6e-dc5a-4908-87cc-034ee9747e20','UId':'a81df1b4-0c26-4bbd-9a9d-27dc4b538b2c','Col':5,'Row':32,'Format':'numberic','Value':' ','TargetCode':''}</v>
      </c>
    </row>
    <row r="342" spans="1:1" x14ac:dyDescent="0.2">
      <c r="A342" t="str">
        <f>CONCATENATE("{'SheetId':'1deb9a6e-dc5a-4908-87cc-034ee9747e20'",",","'UId':'4a9e3616-ca24-464d-b5e2-89b07d4dab94'",",'Col':",COLUMN(BCDanhMucDauTu_06029!F32),",'Row':",ROW(BCDanhMucDauTu_06029!F32),",","'Format':'numberic'",",'Value':'",SUBSTITUTE(BCDanhMucDauTu_06029!F32,"'","\'"),"','TargetCode':''}")</f>
        <v>{'SheetId':'1deb9a6e-dc5a-4908-87cc-034ee9747e20','UId':'4a9e3616-ca24-464d-b5e2-89b07d4dab94','Col':6,'Row':32,'Format':'numberic','Value':' ','TargetCode':''}</v>
      </c>
    </row>
    <row r="343" spans="1:1" x14ac:dyDescent="0.2">
      <c r="A343" t="str">
        <f>CONCATENATE("{'SheetId':'1deb9a6e-dc5a-4908-87cc-034ee9747e20'",",","'UId':'4cbb5dbb-7a56-4367-b451-172c5d9fc088'",",'Col':",COLUMN(BCDanhMucDauTu_06029!G32),",'Row':",ROW(BCDanhMucDauTu_06029!G32),",","'Format':'numberic'",",'Value':'",SUBSTITUTE(BCDanhMucDauTu_06029!G32,"'","\'"),"','TargetCode':''}")</f>
        <v>{'SheetId':'1deb9a6e-dc5a-4908-87cc-034ee9747e20','UId':'4cbb5dbb-7a56-4367-b451-172c5d9fc088','Col':7,'Row':32,'Format':'numberic','Value':'','TargetCode':''}</v>
      </c>
    </row>
    <row r="344" spans="1:1" x14ac:dyDescent="0.2">
      <c r="A344" t="str">
        <f>CONCATENATE("{'SheetId':'1deb9a6e-dc5a-4908-87cc-034ee9747e20'",",","'UId':'70357de6-0706-48a2-a361-da95bcaa1827'",",'Col':",COLUMN(BCDanhMucDauTu_06029!D33),",'Row':",ROW(BCDanhMucDauTu_06029!D33),",","'Format':'numberic'",",'Value':'",SUBSTITUTE(BCDanhMucDauTu_06029!D33,"'","\'"),"','TargetCode':''}")</f>
        <v>{'SheetId':'1deb9a6e-dc5a-4908-87cc-034ee9747e20','UId':'70357de6-0706-48a2-a361-da95bcaa1827','Col':4,'Row':33,'Format':'numberic','Value':' ','TargetCode':''}</v>
      </c>
    </row>
    <row r="345" spans="1:1" x14ac:dyDescent="0.2">
      <c r="A345" t="str">
        <f>CONCATENATE("{'SheetId':'1deb9a6e-dc5a-4908-87cc-034ee9747e20'",",","'UId':'4f148c59-190d-4dad-aff9-126f4ce81c6d'",",'Col':",COLUMN(BCDanhMucDauTu_06029!E33),",'Row':",ROW(BCDanhMucDauTu_06029!E33),",","'Format':'numberic'",",'Value':'",SUBSTITUTE(BCDanhMucDauTu_06029!E33,"'","\'"),"','TargetCode':''}")</f>
        <v>{'SheetId':'1deb9a6e-dc5a-4908-87cc-034ee9747e20','UId':'4f148c59-190d-4dad-aff9-126f4ce81c6d','Col':5,'Row':33,'Format':'numberic','Value':' ','TargetCode':''}</v>
      </c>
    </row>
    <row r="346" spans="1:1" x14ac:dyDescent="0.2">
      <c r="A346" t="str">
        <f>CONCATENATE("{'SheetId':'1deb9a6e-dc5a-4908-87cc-034ee9747e20'",",","'UId':'6ba9d2bf-7322-4bb6-be73-05a728f53c5a'",",'Col':",COLUMN(BCDanhMucDauTu_06029!F33),",'Row':",ROW(BCDanhMucDauTu_06029!F33),",","'Format':'numberic'",",'Value':'",SUBSTITUTE(BCDanhMucDauTu_06029!F33,"'","\'"),"','TargetCode':''}")</f>
        <v>{'SheetId':'1deb9a6e-dc5a-4908-87cc-034ee9747e20','UId':'6ba9d2bf-7322-4bb6-be73-05a728f53c5a','Col':6,'Row':33,'Format':'numberic','Value':'986542204','TargetCode':''}</v>
      </c>
    </row>
    <row r="347" spans="1:1" x14ac:dyDescent="0.2">
      <c r="A347" t="str">
        <f>CONCATENATE("{'SheetId':'1deb9a6e-dc5a-4908-87cc-034ee9747e20'",",","'UId':'cad08826-aed0-458d-a3df-563ee1ca2782'",",'Col':",COLUMN(BCDanhMucDauTu_06029!G33),",'Row':",ROW(BCDanhMucDauTu_06029!G33),",","'Format':'numberic'",",'Value':'",SUBSTITUTE(BCDanhMucDauTu_06029!G33,"'","\'"),"','TargetCode':''}")</f>
        <v>{'SheetId':'1deb9a6e-dc5a-4908-87cc-034ee9747e20','UId':'cad08826-aed0-458d-a3df-563ee1ca2782','Col':7,'Row':33,'Format':'numberic','Value':'0.00908716988277433','TargetCode':''}</v>
      </c>
    </row>
    <row r="348" spans="1:1" x14ac:dyDescent="0.2">
      <c r="A348" t="str">
        <f>CONCATENATE("{'SheetId':'1deb9a6e-dc5a-4908-87cc-034ee9747e20'",",","'UId':'26452794-e0d2-44f2-8c51-7f5465fbf4cf'",",'Col':",COLUMN(BCDanhMucDauTu_06029!A35),",'Row':",ROW(BCDanhMucDauTu_06029!A35),",","'ColDynamic':",COLUMN(BCDanhMucDauTu_06029!A32),",","'RowDynamic':",ROW(BCDanhMucDauTu_06029!A32),",","'Format':'string'",",'Value':'",SUBSTITUTE(BCDanhMucDauTu_06029!A35,"'","\'"),"','TargetCode':''}")</f>
        <v>{'SheetId':'1deb9a6e-dc5a-4908-87cc-034ee9747e20','UId':'26452794-e0d2-44f2-8c51-7f5465fbf4cf','Col':1,'Row':35,'ColDynamic':1,'RowDynamic':32,'Format':'string','Value':' ','TargetCode':''}</v>
      </c>
    </row>
    <row r="349" spans="1:1" x14ac:dyDescent="0.2">
      <c r="A349" t="str">
        <f>CONCATENATE("{'SheetId':'1deb9a6e-dc5a-4908-87cc-034ee9747e20'",",","'UId':'9b14eff9-5e45-4cf1-9494-0604b89ed28b'",",'Col':",COLUMN(BCDanhMucDauTu_06029!B35),",'Row':",ROW(BCDanhMucDauTu_06029!B35),",","'ColDynamic':",COLUMN(BCDanhMucDauTu_06029!B32),",","'RowDynamic':",ROW(BCDanhMucDauTu_06029!B32),",","'Format':'string'",",'Value':'",SUBSTITUTE(BCDanhMucDauTu_06029!B35,"'","\'"),"','TargetCode':''}")</f>
        <v>{'SheetId':'1deb9a6e-dc5a-4908-87cc-034ee9747e20','UId':'9b14eff9-5e45-4cf1-9494-0604b89ed28b','Col':2,'Row':35,'ColDynamic':2,'RowDynamic':32,'Format':'string','Value':'Tiền gửi ngân hàng dưới 3 tháng','TargetCode':''}</v>
      </c>
    </row>
    <row r="350" spans="1:1" x14ac:dyDescent="0.2">
      <c r="A350" t="str">
        <f>CONCATENATE("{'SheetId':'1deb9a6e-dc5a-4908-87cc-034ee9747e20'",",","'UId':'8d66f097-23e3-4ef9-8131-e5ac52c6b32f'",",'Col':",COLUMN(BCDanhMucDauTu_06029!C35),",'Row':",ROW(BCDanhMucDauTu_06029!C35),",","'ColDynamic':",COLUMN(BCDanhMucDauTu_06029!C32),",","'RowDynamic':",ROW(BCDanhMucDauTu_06029!C32),",","'Format':'string'",",'Value':'",SUBSTITUTE(BCDanhMucDauTu_06029!C35,"'","\'"),"','TargetCode':''}")</f>
        <v>{'SheetId':'1deb9a6e-dc5a-4908-87cc-034ee9747e20','UId':'8d66f097-23e3-4ef9-8131-e5ac52c6b32f','Col':3,'Row':35,'ColDynamic':3,'RowDynamic':32,'Format':'string','Value':'2260','TargetCode':''}</v>
      </c>
    </row>
    <row r="351" spans="1:1" x14ac:dyDescent="0.2">
      <c r="A351" t="str">
        <f>CONCATENATE("{'SheetId':'1deb9a6e-dc5a-4908-87cc-034ee9747e20'",",","'UId':'ead9614a-658c-4220-bedf-ca1bfba113ca'",",'Col':",COLUMN(BCDanhMucDauTu_06029!D35),",'Row':",ROW(BCDanhMucDauTu_06029!D35),",","'ColDynamic':",COLUMN(BCDanhMucDauTu_06029!D32),",","'RowDynamic':",ROW(BCDanhMucDauTu_06029!D32),",","'Format':'numberic'",",'Value':'",SUBSTITUTE(BCDanhMucDauTu_06029!D35,"'","\'"),"','TargetCode':''}")</f>
        <v>{'SheetId':'1deb9a6e-dc5a-4908-87cc-034ee9747e20','UId':'ead9614a-658c-4220-bedf-ca1bfba113ca','Col':4,'Row':35,'ColDynamic':4,'RowDynamic':32,'Format':'numberic','Value':' ','TargetCode':''}</v>
      </c>
    </row>
    <row r="352" spans="1:1" x14ac:dyDescent="0.2">
      <c r="A352" t="str">
        <f>CONCATENATE("{'SheetId':'1deb9a6e-dc5a-4908-87cc-034ee9747e20'",",","'UId':'4fdfc09c-5e5b-40ad-b617-c48d140e6fbc'",",'Col':",COLUMN(BCDanhMucDauTu_06029!E35),",'Row':",ROW(BCDanhMucDauTu_06029!E35),",","'ColDynamic':",COLUMN(BCDanhMucDauTu_06029!E32),",","'RowDynamic':",ROW(BCDanhMucDauTu_06029!E32),",","'Format':'numberic'",",'Value':'",SUBSTITUTE(BCDanhMucDauTu_06029!E35,"'","\'"),"','TargetCode':''}")</f>
        <v>{'SheetId':'1deb9a6e-dc5a-4908-87cc-034ee9747e20','UId':'4fdfc09c-5e5b-40ad-b617-c48d140e6fbc','Col':5,'Row':35,'ColDynamic':5,'RowDynamic':32,'Format':'numberic','Value':' ','TargetCode':''}</v>
      </c>
    </row>
    <row r="353" spans="1:1" x14ac:dyDescent="0.2">
      <c r="A353" t="str">
        <f>CONCATENATE("{'SheetId':'1deb9a6e-dc5a-4908-87cc-034ee9747e20'",",","'UId':'ba8351a8-8ef9-4c39-b20c-9e499c7302c4'",",'Col':",COLUMN(BCDanhMucDauTu_06029!F35),",'Row':",ROW(BCDanhMucDauTu_06029!F35),",","'ColDynamic':",COLUMN(BCDanhMucDauTu_06029!F32),",","'RowDynamic':",ROW(BCDanhMucDauTu_06029!F32),",","'Format':'numberic'",",'Value':'",SUBSTITUTE(BCDanhMucDauTu_06029!F35,"'","\'"),"','TargetCode':''}")</f>
        <v>{'SheetId':'1deb9a6e-dc5a-4908-87cc-034ee9747e20','UId':'ba8351a8-8ef9-4c39-b20c-9e499c7302c4','Col':6,'Row':35,'ColDynamic':6,'RowDynamic':32,'Format':'numberic','Value':'13000000000','TargetCode':''}</v>
      </c>
    </row>
    <row r="354" spans="1:1" x14ac:dyDescent="0.2">
      <c r="A354" t="str">
        <f>CONCATENATE("{'SheetId':'1deb9a6e-dc5a-4908-87cc-034ee9747e20'",",","'UId':'20aec549-2649-4108-8c50-4ff697541fea'",",'Col':",COLUMN(BCDanhMucDauTu_06029!G35),",'Row':",ROW(BCDanhMucDauTu_06029!G35),",","'ColDynamic':",COLUMN(BCDanhMucDauTu_06029!G32),",","'RowDynamic':",ROW(BCDanhMucDauTu_06029!G32),",","'Format':'numberic'",",'Value':'",SUBSTITUTE(BCDanhMucDauTu_06029!G35,"'","\'"),"','TargetCode':''}")</f>
        <v>{'SheetId':'1deb9a6e-dc5a-4908-87cc-034ee9747e20','UId':'20aec549-2649-4108-8c50-4ff697541fea','Col':7,'Row':35,'ColDynamic':7,'RowDynamic':32,'Format':'numberic','Value':'0.11974470833289','TargetCode':''}</v>
      </c>
    </row>
    <row r="355" spans="1:1" x14ac:dyDescent="0.2">
      <c r="A355" t="str">
        <f>CONCATENATE("{'SheetId':'1deb9a6e-dc5a-4908-87cc-034ee9747e20'",",","'UId':'c94d94d7-01a6-4c24-95e6-4f83c62d0567'",",'Col':",COLUMN(BCDanhMucDauTu_06029!A37),",'Row':",ROW(BCDanhMucDauTu_06029!A37),",","'ColDynamic':",COLUMN(BCDanhMucDauTu_06029!A34),",","'RowDynamic':",ROW(BCDanhMucDauTu_06029!A34),",","'Format':'string'",",'Value':'",SUBSTITUTE(BCDanhMucDauTu_06029!A37,"'","\'"),"','TargetCode':''}")</f>
        <v>{'SheetId':'1deb9a6e-dc5a-4908-87cc-034ee9747e20','UId':'c94d94d7-01a6-4c24-95e6-4f83c62d0567','Col':1,'Row':37,'ColDynamic':1,'RowDynamic':34,'Format':'string','Value':' ','TargetCode':''}</v>
      </c>
    </row>
    <row r="356" spans="1:1" x14ac:dyDescent="0.2">
      <c r="A356" t="str">
        <f>CONCATENATE("{'SheetId':'1deb9a6e-dc5a-4908-87cc-034ee9747e20'",",","'UId':'333b59bf-d7bf-4903-a769-681773c5c1d6'",",'Col':",COLUMN(BCDanhMucDauTu_06029!B37),",'Row':",ROW(BCDanhMucDauTu_06029!B37),",","'ColDynamic':",COLUMN(BCDanhMucDauTu_06029!B34),",","'RowDynamic':",ROW(BCDanhMucDauTu_06029!B34),",","'Format':'string'",",'Value':'",SUBSTITUTE(BCDanhMucDauTu_06029!B37,"'","\'"),"','TargetCode':''}")</f>
        <v>{'SheetId':'1deb9a6e-dc5a-4908-87cc-034ee9747e20','UId':'333b59bf-d7bf-4903-a769-681773c5c1d6','Col':2,'Row':37,'ColDynamic':2,'RowDynamic':34,'Format':'string','Value':'Chứng chỉ tiền gửi (3)','TargetCode':''}</v>
      </c>
    </row>
    <row r="357" spans="1:1" x14ac:dyDescent="0.2">
      <c r="A357" t="str">
        <f>CONCATENATE("{'SheetId':'1deb9a6e-dc5a-4908-87cc-034ee9747e20'",",","'UId':'70dcb08c-d0c0-43e8-87c7-cb83b1736902'",",'Col':",COLUMN(BCDanhMucDauTu_06029!C37),",'Row':",ROW(BCDanhMucDauTu_06029!C37),",","'ColDynamic':",COLUMN(BCDanhMucDauTu_06029!C34),",","'RowDynamic':",ROW(BCDanhMucDauTu_06029!C34),",","'Format':'string'",",'Value':'",SUBSTITUTE(BCDanhMucDauTu_06029!C37,"'","\'"),"','TargetCode':''}")</f>
        <v>{'SheetId':'1deb9a6e-dc5a-4908-87cc-034ee9747e20','UId':'70dcb08c-d0c0-43e8-87c7-cb83b1736902','Col':3,'Row':37,'ColDynamic':3,'RowDynamic':34,'Format':'string','Value':'2261','TargetCode':''}</v>
      </c>
    </row>
    <row r="358" spans="1:1" x14ac:dyDescent="0.2">
      <c r="A358" t="str">
        <f>CONCATENATE("{'SheetId':'1deb9a6e-dc5a-4908-87cc-034ee9747e20'",",","'UId':'b98b0710-edbe-464f-91cc-a50943b92e53'",",'Col':",COLUMN(BCDanhMucDauTu_06029!D37),",'Row':",ROW(BCDanhMucDauTu_06029!D37),",","'ColDynamic':",COLUMN(BCDanhMucDauTu_06029!D34),",","'RowDynamic':",ROW(BCDanhMucDauTu_06029!D34),",","'Format':'numberic'",",'Value':'",SUBSTITUTE(BCDanhMucDauTu_06029!D37,"'","\'"),"','TargetCode':''}")</f>
        <v>{'SheetId':'1deb9a6e-dc5a-4908-87cc-034ee9747e20','UId':'b98b0710-edbe-464f-91cc-a50943b92e53','Col':4,'Row':37,'ColDynamic':4,'RowDynamic':34,'Format':'numberic','Value':' ','TargetCode':''}</v>
      </c>
    </row>
    <row r="359" spans="1:1" x14ac:dyDescent="0.2">
      <c r="A359" t="str">
        <f>CONCATENATE("{'SheetId':'1deb9a6e-dc5a-4908-87cc-034ee9747e20'",",","'UId':'1e5e338d-e8d3-484c-a931-f154e681f9d1'",",'Col':",COLUMN(BCDanhMucDauTu_06029!E37),",'Row':",ROW(BCDanhMucDauTu_06029!E37),",","'ColDynamic':",COLUMN(BCDanhMucDauTu_06029!E34),",","'RowDynamic':",ROW(BCDanhMucDauTu_06029!E34),",","'Format':'numberic'",",'Value':'",SUBSTITUTE(BCDanhMucDauTu_06029!E37,"'","\'"),"','TargetCode':''}")</f>
        <v>{'SheetId':'1deb9a6e-dc5a-4908-87cc-034ee9747e20','UId':'1e5e338d-e8d3-484c-a931-f154e681f9d1','Col':5,'Row':37,'ColDynamic':5,'RowDynamic':34,'Format':'numberic','Value':' ','TargetCode':''}</v>
      </c>
    </row>
    <row r="360" spans="1:1" x14ac:dyDescent="0.2">
      <c r="A360" t="str">
        <f>CONCATENATE("{'SheetId':'1deb9a6e-dc5a-4908-87cc-034ee9747e20'",",","'UId':'f0171a12-b46c-408e-9769-0674783f4494'",",'Col':",COLUMN(BCDanhMucDauTu_06029!F37),",'Row':",ROW(BCDanhMucDauTu_06029!F37),",","'ColDynamic':",COLUMN(BCDanhMucDauTu_06029!F34),",","'RowDynamic':",ROW(BCDanhMucDauTu_06029!F34),",","'Format':'numberic'",",'Value':'",SUBSTITUTE(BCDanhMucDauTu_06029!F37,"'","\'"),"','TargetCode':''}")</f>
        <v>{'SheetId':'1deb9a6e-dc5a-4908-87cc-034ee9747e20','UId':'f0171a12-b46c-408e-9769-0674783f4494','Col':6,'Row':37,'ColDynamic':6,'RowDynamic':34,'Format':'numberic','Value':'17014789521','TargetCode':''}</v>
      </c>
    </row>
    <row r="361" spans="1:1" x14ac:dyDescent="0.2">
      <c r="A361" t="str">
        <f>CONCATENATE("{'SheetId':'1deb9a6e-dc5a-4908-87cc-034ee9747e20'",",","'UId':'123dfcbf-9d8f-4865-9abd-67aef0fb2ded'",",'Col':",COLUMN(BCDanhMucDauTu_06029!G37),",'Row':",ROW(BCDanhMucDauTu_06029!G37),",","'ColDynamic':",COLUMN(BCDanhMucDauTu_06029!G34),",","'RowDynamic':",ROW(BCDanhMucDauTu_06029!G34),",","'Format':'numberic'",",'Value':'",SUBSTITUTE(BCDanhMucDauTu_06029!G37,"'","\'"),"','TargetCode':''}")</f>
        <v>{'SheetId':'1deb9a6e-dc5a-4908-87cc-034ee9747e20','UId':'123dfcbf-9d8f-4865-9abd-67aef0fb2ded','Col':7,'Row':37,'ColDynamic':7,'RowDynamic':34,'Format':'numberic','Value':'0.156725462195204','TargetCode':''}</v>
      </c>
    </row>
    <row r="362" spans="1:1" x14ac:dyDescent="0.2">
      <c r="A362" t="str">
        <f>CONCATENATE("{'SheetId':'1deb9a6e-dc5a-4908-87cc-034ee9747e20'",",","'UId':'61c7d7e9-4c4a-4062-8012-4877345d4ca2'",",'Col':",COLUMN(BCDanhMucDauTu_06029!D40),",'Row':",ROW(BCDanhMucDauTu_06029!D40),",","'Format':'numberic'",",'Value':'",SUBSTITUTE(BCDanhMucDauTu_06029!D40,"'","\'"),"','TargetCode':''}")</f>
        <v>{'SheetId':'1deb9a6e-dc5a-4908-87cc-034ee9747e20','UId':'61c7d7e9-4c4a-4062-8012-4877345d4ca2','Col':4,'Row':40,'Format':'numberic','Value':'','TargetCode':''}</v>
      </c>
    </row>
    <row r="363" spans="1:1" x14ac:dyDescent="0.2">
      <c r="A363" t="str">
        <f>CONCATENATE("{'SheetId':'1deb9a6e-dc5a-4908-87cc-034ee9747e20'",",","'UId':'55eb1cfc-48db-45d7-badc-9126702dbaca'",",'Col':",COLUMN(BCDanhMucDauTu_06029!E40),",'Row':",ROW(BCDanhMucDauTu_06029!E40),",","'Format':'numberic'",",'Value':'",SUBSTITUTE(BCDanhMucDauTu_06029!E40,"'","\'"),"','TargetCode':''}")</f>
        <v>{'SheetId':'1deb9a6e-dc5a-4908-87cc-034ee9747e20','UId':'55eb1cfc-48db-45d7-badc-9126702dbaca','Col':5,'Row':40,'Format':'numberic','Value':'','TargetCode':''}</v>
      </c>
    </row>
    <row r="364" spans="1:1" x14ac:dyDescent="0.2">
      <c r="A364" t="str">
        <f>CONCATENATE("{'SheetId':'1deb9a6e-dc5a-4908-87cc-034ee9747e20'",",","'UId':'0b0a71cf-8b1c-4a88-a170-2b7251d20ffa'",",'Col':",COLUMN(BCDanhMucDauTu_06029!F40),",'Row':",ROW(BCDanhMucDauTu_06029!F40),",","'Format':'numberic'",",'Value':'",SUBSTITUTE(BCDanhMucDauTu_06029!F40,"'","\'"),"','TargetCode':''}")</f>
        <v>{'SheetId':'1deb9a6e-dc5a-4908-87cc-034ee9747e20','UId':'0b0a71cf-8b1c-4a88-a170-2b7251d20ffa','Col':6,'Row':40,'Format':'numberic','Value':'49001331725','TargetCode':''}</v>
      </c>
    </row>
    <row r="365" spans="1:1" x14ac:dyDescent="0.2">
      <c r="A365" t="str">
        <f>CONCATENATE("{'SheetId':'1deb9a6e-dc5a-4908-87cc-034ee9747e20'",",","'UId':'3ec63538-3a98-477e-b957-0e4550274988'",",'Col':",COLUMN(BCDanhMucDauTu_06029!G40),",'Row':",ROW(BCDanhMucDauTu_06029!G40),",","'Format':'numberic'",",'Value':'",SUBSTITUTE(BCDanhMucDauTu_06029!G40,"'","\'"),"','TargetCode':''}")</f>
        <v>{'SheetId':'1deb9a6e-dc5a-4908-87cc-034ee9747e20','UId':'3ec63538-3a98-477e-b957-0e4550274988','Col':7,'Row':40,'Format':'numberic','Value':'0.45135770579487','TargetCode':''}</v>
      </c>
    </row>
    <row r="366" spans="1:1" x14ac:dyDescent="0.2">
      <c r="A366" t="str">
        <f>CONCATENATE("{'SheetId':'1deb9a6e-dc5a-4908-87cc-034ee9747e20'",",","'UId':'b7e2b881-7166-4008-81ef-36fa655ba0d3'",",'Col':",COLUMN(BCDanhMucDauTu_06029!D41),",'Row':",ROW(BCDanhMucDauTu_06029!D41),",","'Format':'numberic'",",'Value':'",SUBSTITUTE(BCDanhMucDauTu_06029!D41,"'","\'"),"','TargetCode':''}")</f>
        <v>{'SheetId':'1deb9a6e-dc5a-4908-87cc-034ee9747e20','UId':'b7e2b881-7166-4008-81ef-36fa655ba0d3','Col':4,'Row':41,'Format':'numberic','Value':'456031','TargetCode':''}</v>
      </c>
    </row>
    <row r="367" spans="1:1" x14ac:dyDescent="0.2">
      <c r="A367" t="str">
        <f>CONCATENATE("{'SheetId':'1deb9a6e-dc5a-4908-87cc-034ee9747e20'",",","'UId':'b0198f8c-cffe-4d00-9816-22e0fa96124d'",",'Col':",COLUMN(BCDanhMucDauTu_06029!E41),",'Row':",ROW(BCDanhMucDauTu_06029!E41),",","'Format':'numberic'",",'Value':'",SUBSTITUTE(BCDanhMucDauTu_06029!E41,"'","\'"),"','TargetCode':''}")</f>
        <v>{'SheetId':'1deb9a6e-dc5a-4908-87cc-034ee9747e20','UId':'b0198f8c-cffe-4d00-9816-22e0fa96124d','Col':5,'Row':41,'Format':'numberic','Value':'','TargetCode':''}</v>
      </c>
    </row>
    <row r="368" spans="1:1" x14ac:dyDescent="0.2">
      <c r="A368" t="str">
        <f>CONCATENATE("{'SheetId':'1deb9a6e-dc5a-4908-87cc-034ee9747e20'",",","'UId':'2a23d1c5-766a-4746-bd88-93015d1e4053'",",'Col':",COLUMN(BCDanhMucDauTu_06029!F41),",'Row':",ROW(BCDanhMucDauTu_06029!F41),",","'Format':'numberic'",",'Value':'",SUBSTITUTE(BCDanhMucDauTu_06029!F41,"'","\'"),"','TargetCode':''}")</f>
        <v>{'SheetId':'1deb9a6e-dc5a-4908-87cc-034ee9747e20','UId':'2a23d1c5-766a-4746-bd88-93015d1e4053','Col':6,'Row':41,'Format':'numberic','Value':'108564296335','TargetCode':''}</v>
      </c>
    </row>
    <row r="369" spans="1:1" x14ac:dyDescent="0.2">
      <c r="A369" t="str">
        <f>CONCATENATE("{'SheetId':'1deb9a6e-dc5a-4908-87cc-034ee9747e20'",",","'UId':'ca227d64-7ddf-4c5b-94c2-f07049f1a645'",",'Col':",COLUMN(BCDanhMucDauTu_06029!G41),",'Row':",ROW(BCDanhMucDauTu_06029!G41),",","'Format':'numberic'",",'Value':'",SUBSTITUTE(BCDanhMucDauTu_06029!G41,"'","\'"),"','TargetCode':''}")</f>
        <v>{'SheetId':'1deb9a6e-dc5a-4908-87cc-034ee9747e20','UId':'ca227d64-7ddf-4c5b-94c2-f07049f1a645','Col':7,'Row':41,'Format':'numberic','Value':'1','TargetCode':''}</v>
      </c>
    </row>
    <row r="370" spans="1:1" x14ac:dyDescent="0.2">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x14ac:dyDescent="0.2">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x14ac:dyDescent="0.2">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x14ac:dyDescent="0.2">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x14ac:dyDescent="0.2">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x14ac:dyDescent="0.2">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x14ac:dyDescent="0.2">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x14ac:dyDescent="0.2">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x14ac:dyDescent="0.2">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x14ac:dyDescent="0.2">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x14ac:dyDescent="0.2">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x14ac:dyDescent="0.2">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x14ac:dyDescent="0.2">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x14ac:dyDescent="0.2">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x14ac:dyDescent="0.2">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x14ac:dyDescent="0.2">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x14ac:dyDescent="0.2">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x14ac:dyDescent="0.2">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x14ac:dyDescent="0.2">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x14ac:dyDescent="0.2">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x14ac:dyDescent="0.2">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x14ac:dyDescent="0.2">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x14ac:dyDescent="0.2">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x14ac:dyDescent="0.2">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x14ac:dyDescent="0.2">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x14ac:dyDescent="0.2">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x14ac:dyDescent="0.2">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x14ac:dyDescent="0.2">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x14ac:dyDescent="0.2">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x14ac:dyDescent="0.2">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x14ac:dyDescent="0.2">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x14ac:dyDescent="0.2">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x14ac:dyDescent="0.2">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x14ac:dyDescent="0.2">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x14ac:dyDescent="0.2">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x14ac:dyDescent="0.2">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x14ac:dyDescent="0.2">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x14ac:dyDescent="0.2">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x14ac:dyDescent="0.2">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x14ac:dyDescent="0.2">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x14ac:dyDescent="0.2">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x14ac:dyDescent="0.2">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x14ac:dyDescent="0.2">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x14ac:dyDescent="0.2">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x14ac:dyDescent="0.2">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x14ac:dyDescent="0.2">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x14ac:dyDescent="0.2">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x14ac:dyDescent="0.2">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x14ac:dyDescent="0.2">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x14ac:dyDescent="0.2">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x14ac:dyDescent="0.2">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x14ac:dyDescent="0.2">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x14ac:dyDescent="0.2">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x14ac:dyDescent="0.2">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x14ac:dyDescent="0.2">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x14ac:dyDescent="0.2">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x14ac:dyDescent="0.2">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x14ac:dyDescent="0.2">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x14ac:dyDescent="0.2">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x14ac:dyDescent="0.2">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x14ac:dyDescent="0.2">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x14ac:dyDescent="0.2">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x14ac:dyDescent="0.2">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x14ac:dyDescent="0.2">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x14ac:dyDescent="0.2">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x14ac:dyDescent="0.2">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x14ac:dyDescent="0.2">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x14ac:dyDescent="0.2">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x14ac:dyDescent="0.2">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x14ac:dyDescent="0.2">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x14ac:dyDescent="0.2">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x14ac:dyDescent="0.2">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x14ac:dyDescent="0.2">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x14ac:dyDescent="0.2">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x14ac:dyDescent="0.2">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x14ac:dyDescent="0.2">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x14ac:dyDescent="0.2">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x14ac:dyDescent="0.2">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x14ac:dyDescent="0.2">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x14ac:dyDescent="0.2">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x14ac:dyDescent="0.2">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x14ac:dyDescent="0.2">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x14ac:dyDescent="0.2">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x14ac:dyDescent="0.2">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x14ac:dyDescent="0.2">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x14ac:dyDescent="0.2">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x14ac:dyDescent="0.2">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x14ac:dyDescent="0.2">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x14ac:dyDescent="0.2">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x14ac:dyDescent="0.2">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x14ac:dyDescent="0.2">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x14ac:dyDescent="0.2">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x14ac:dyDescent="0.2">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x14ac:dyDescent="0.2">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x14ac:dyDescent="0.2">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x14ac:dyDescent="0.2">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x14ac:dyDescent="0.2">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x14ac:dyDescent="0.2">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x14ac:dyDescent="0.2">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x14ac:dyDescent="0.2">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x14ac:dyDescent="0.2">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x14ac:dyDescent="0.2">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x14ac:dyDescent="0.2">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x14ac:dyDescent="0.2">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x14ac:dyDescent="0.2">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x14ac:dyDescent="0.2">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x14ac:dyDescent="0.2">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x14ac:dyDescent="0.2">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x14ac:dyDescent="0.2">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x14ac:dyDescent="0.2">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x14ac:dyDescent="0.2">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x14ac:dyDescent="0.2">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x14ac:dyDescent="0.2">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x14ac:dyDescent="0.2">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x14ac:dyDescent="0.2">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x14ac:dyDescent="0.2">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x14ac:dyDescent="0.2">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x14ac:dyDescent="0.2">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x14ac:dyDescent="0.2">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x14ac:dyDescent="0.2">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x14ac:dyDescent="0.2">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 ','TargetCode':''}</v>
      </c>
    </row>
    <row r="491" spans="1:1" x14ac:dyDescent="0.2">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 ','TargetCode':''}</v>
      </c>
    </row>
    <row r="492" spans="1:1" x14ac:dyDescent="0.2">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{'SheetId':'eea37401-614e-480f-bf0c-66e62a21c940','UId':'8fe4c321-a5c4-4a50-a26e-af5571876426','Col':4,'Row':3,'Format':'numberic','Value':'0.00900059842744956','TargetCode':''}</v>
      </c>
    </row>
    <row r="493" spans="1:1" x14ac:dyDescent="0.2">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{'SheetId':'eea37401-614e-480f-bf0c-66e62a21c940','UId':'e505df99-52a5-4046-b588-70e17a64bc04','Col':5,'Row':3,'Format':'numberic','Value':'0.00900063140756978','TargetCode':''}</v>
      </c>
    </row>
    <row r="494" spans="1:1" x14ac:dyDescent="0.2">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{'SheetId':'eea37401-614e-480f-bf0c-66e62a21c940','UId':'906b49c2-3105-44f5-a32d-07590223a8f2','Col':4,'Row':4,'Format':'numberic','Value':'0.00229568718068246','TargetCode':''}</v>
      </c>
    </row>
    <row r="495" spans="1:1" x14ac:dyDescent="0.2">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{'SheetId':'eea37401-614e-480f-bf0c-66e62a21c940','UId':'1292eb8e-a778-4ce5-ab53-509a4c8a9832','Col':5,'Row':4,'Format':'numberic','Value':'0.00229650539705414','TargetCode':''}</v>
      </c>
    </row>
    <row r="496" spans="1:1" x14ac:dyDescent="0.2">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{'SheetId':'eea37401-614e-480f-bf0c-66e62a21c940','UId':'043b7f89-a817-4764-b06f-cc2a71ce03b0','Col':4,'Row':5,'Format':'numberic','Value':'0.00321438641689958','TargetCode':''}</v>
      </c>
    </row>
    <row r="497" spans="1:1" x14ac:dyDescent="0.2">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{'SheetId':'eea37401-614e-480f-bf0c-66e62a21c940','UId':'99e0f9cc-8606-43f9-8ce6-a58dc892af79','Col':5,'Row':5,'Format':'numberic','Value':'0.0032202718092766','TargetCode':''}</v>
      </c>
    </row>
    <row r="498" spans="1:1" x14ac:dyDescent="0.2">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{'SheetId':'eea37401-614e-480f-bf0c-66e62a21c940','UId':'5a5a30c0-7249-46cc-a3d5-6518c7410f2b','Col':4,'Row':6,'Format':'numberic','Value':'0.00101980142959351','TargetCode':''}</v>
      </c>
    </row>
    <row r="499" spans="1:1" x14ac:dyDescent="0.2">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{'SheetId':'eea37401-614e-480f-bf0c-66e62a21c940','UId':'b6bb9469-63ab-4fda-88bd-7b1865b669bf','Col':5,'Row':6,'Format':'numberic','Value':'0.00105572425998048','TargetCode':''}</v>
      </c>
    </row>
    <row r="500" spans="1:1" x14ac:dyDescent="0.2">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{'SheetId':'eea37401-614e-480f-bf0c-66e62a21c940','UId':'2364cc6c-48ac-4fcc-8342-fb9e93c37eca','Col':4,'Row':7,'Format':'numberic','Value':'0','TargetCode':''}</v>
      </c>
    </row>
    <row r="501" spans="1:1" x14ac:dyDescent="0.2">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{'SheetId':'eea37401-614e-480f-bf0c-66e62a21c940','UId':'846eb19c-92cf-4ff5-adb0-f49d54d07bf5','Col':5,'Row':7,'Format':'numberic','Value':'0','TargetCode':''}</v>
      </c>
    </row>
    <row r="502" spans="1:1" x14ac:dyDescent="0.2">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{'SheetId':'eea37401-614e-480f-bf0c-66e62a21c940','UId':'8c0b0b85-5f8d-49d6-bad0-be36c3870562','Col':4,'Row':8,'Format':'numberic','Value':'0','TargetCode':''}</v>
      </c>
    </row>
    <row r="503" spans="1:1" x14ac:dyDescent="0.2">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{'SheetId':'eea37401-614e-480f-bf0c-66e62a21c940','UId':'bb393f9e-a64c-46b1-a141-e32109975ac2','Col':5,'Row':8,'Format':'numberic','Value':'0','TargetCode':''}</v>
      </c>
    </row>
    <row r="504" spans="1:1" x14ac:dyDescent="0.2">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{'SheetId':'eea37401-614e-480f-bf0c-66e62a21c940','UId':'e3f08122-3427-41af-b11b-1a46844a64fc','Col':4,'Row':9,'Format':'numberic','Value':'0.000974056489969569','TargetCode':''}</v>
      </c>
    </row>
    <row r="505" spans="1:1" x14ac:dyDescent="0.2">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{'SheetId':'eea37401-614e-480f-bf0c-66e62a21c940','UId':'9e68654a-171d-4fbe-8c69-6a6d18753f97','Col':5,'Row':9,'Format':'numberic','Value':'0.000975839942205031','TargetCode':''}</v>
      </c>
    </row>
    <row r="506" spans="1:1" x14ac:dyDescent="0.2">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{'SheetId':'eea37401-614e-480f-bf0c-66e62a21c940','UId':'01528f3a-d80f-403f-9e7e-01c54429c341','Col':4,'Row':10,'Format':'numberic','Value':'0.016652927126156','TargetCode':''}</v>
      </c>
    </row>
    <row r="507" spans="1:1" x14ac:dyDescent="0.2">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{'SheetId':'eea37401-614e-480f-bf0c-66e62a21c940','UId':'2e9dd82c-3e13-4dfb-9508-7eb62f82b7a5','Col':5,'Row':10,'Format':'numberic','Value':'0.0167712900812658','TargetCode':''}</v>
      </c>
    </row>
    <row r="508" spans="1:1" x14ac:dyDescent="0.2">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{'SheetId':'eea37401-614e-480f-bf0c-66e62a21c940','UId':'e04710a4-564b-4804-a3c9-8b96b736ccd0','Col':4,'Row':11,'Format':'numberic','Value':'0.329328499258711','TargetCode':''}</v>
      </c>
    </row>
    <row r="509" spans="1:1" x14ac:dyDescent="0.2">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{'SheetId':'eea37401-614e-480f-bf0c-66e62a21c940','UId':'0421496e-49be-42f6-bd5e-4ff79e46d605','Col':5,'Row':11,'Format':'numberic','Value':'0.997167121478443','TargetCode':''}</v>
      </c>
    </row>
    <row r="510" spans="1:1" x14ac:dyDescent="0.2">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x14ac:dyDescent="0.2">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x14ac:dyDescent="0.2">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x14ac:dyDescent="0.2">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x14ac:dyDescent="0.2">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{'SheetId':'eea37401-614e-480f-bf0c-66e62a21c940','UId':'759e81e7-6be1-448f-8880-c7fb179e0f97','Col':4,'Row':14,'Format':'numberic','Value':'101765594000','TargetCode':''}</v>
      </c>
    </row>
    <row r="515" spans="1:1" x14ac:dyDescent="0.2">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{'SheetId':'eea37401-614e-480f-bf0c-66e62a21c940','UId':'d55f381c-544c-4c22-a6c9-f44d9ae2c1ab','Col':5,'Row':14,'Format':'numberic','Value':'95244921100','TargetCode':''}</v>
      </c>
    </row>
    <row r="516" spans="1:1" x14ac:dyDescent="0.2">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{'SheetId':'eea37401-614e-480f-bf0c-66e62a21c940','UId':'5b9de7f0-70a7-42bf-94c8-d94c81c70e42','Col':4,'Row':15,'Format':'numberic','Value':'101765594000','TargetCode':''}</v>
      </c>
    </row>
    <row r="517" spans="1:1" x14ac:dyDescent="0.2">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{'SheetId':'eea37401-614e-480f-bf0c-66e62a21c940','UId':'85d68133-b410-4986-a2ae-00da0ca256bd','Col':5,'Row':15,'Format':'numberic','Value':'95244921100','TargetCode':''}</v>
      </c>
    </row>
    <row r="518" spans="1:1" x14ac:dyDescent="0.2">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{'SheetId':'eea37401-614e-480f-bf0c-66e62a21c940','UId':'31f6ac2c-5e3e-4a12-b200-cf5f834a027b','Col':4,'Row':16,'Format':'numberic','Value':'10176559.4','TargetCode':''}</v>
      </c>
    </row>
    <row r="519" spans="1:1" x14ac:dyDescent="0.2">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{'SheetId':'eea37401-614e-480f-bf0c-66e62a21c940','UId':'e12c39c4-7956-414a-b632-d0af1c2ab599','Col':5,'Row':16,'Format':'numberic','Value':'9524492.11','TargetCode':''}</v>
      </c>
    </row>
    <row r="520" spans="1:1" x14ac:dyDescent="0.2">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{'SheetId':'eea37401-614e-480f-bf0c-66e62a21c940','UId':'b08c24e4-4516-482b-a697-9d62ff87afcf','Col':4,'Row':17,'Format':'numberic','Value':'-5360020200','TargetCode':''}</v>
      </c>
    </row>
    <row r="521" spans="1:1" x14ac:dyDescent="0.2">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{'SheetId':'eea37401-614e-480f-bf0c-66e62a21c940','UId':'a7ccfa80-7e7d-4308-b36d-abc719c80bf3','Col':5,'Row':17,'Format':'numberic','Value':'6520672900','TargetCode':''}</v>
      </c>
    </row>
    <row r="522" spans="1:1" x14ac:dyDescent="0.2">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{'SheetId':'eea37401-614e-480f-bf0c-66e62a21c940','UId':'e8ec4ef9-08e4-4e39-8477-ae21a99e8959','Col':4,'Row':18,'Format':'numberic','Value':'36814.39','TargetCode':''}</v>
      </c>
    </row>
    <row r="523" spans="1:1" x14ac:dyDescent="0.2">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{'SheetId':'eea37401-614e-480f-bf0c-66e62a21c940','UId':'dde8a5b2-e9c7-4f1b-a63c-0174479280ef','Col':5,'Row':18,'Format':'numberic','Value':'710828.57','TargetCode':''}</v>
      </c>
    </row>
    <row r="524" spans="1:1" x14ac:dyDescent="0.2">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{'SheetId':'eea37401-614e-480f-bf0c-66e62a21c940','UId':'0e4c1db2-c20e-4d52-853c-271375cc313a','Col':4,'Row':19,'Format':'numberic','Value':'368143900','TargetCode':''}</v>
      </c>
    </row>
    <row r="525" spans="1:1" x14ac:dyDescent="0.2">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{'SheetId':'eea37401-614e-480f-bf0c-66e62a21c940','UId':'12f0bb36-f2e3-462a-b5c8-133ec8de4536','Col':5,'Row':19,'Format':'numberic','Value':'7108285700','TargetCode':''}</v>
      </c>
    </row>
    <row r="526" spans="1:1" x14ac:dyDescent="0.2">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{'SheetId':'eea37401-614e-480f-bf0c-66e62a21c940','UId':'99c017fe-183e-4244-a2e8-3180fad52922','Col':4,'Row':20,'Format':'numberic','Value':'-572816.41','TargetCode':''}</v>
      </c>
    </row>
    <row r="527" spans="1:1" x14ac:dyDescent="0.2">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{'SheetId':'eea37401-614e-480f-bf0c-66e62a21c940','UId':'b3b6a8fb-5b81-4dc7-b0e6-531f207f2848','Col':5,'Row':20,'Format':'numberic','Value':'-58761.28','TargetCode':''}</v>
      </c>
    </row>
    <row r="528" spans="1:1" x14ac:dyDescent="0.2">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{'SheetId':'eea37401-614e-480f-bf0c-66e62a21c940','UId':'d7299fb4-5fbd-49ea-a765-7a162fd18f1e','Col':4,'Row':21,'Format':'numberic','Value':'-5728164100','TargetCode':''}</v>
      </c>
    </row>
    <row r="529" spans="1:1" x14ac:dyDescent="0.2">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{'SheetId':'eea37401-614e-480f-bf0c-66e62a21c940','UId':'15c659ac-ac36-4f95-b662-8fcd6067cf35','Col':5,'Row':21,'Format':'numberic','Value':'-587612800','TargetCode':''}</v>
      </c>
    </row>
    <row r="530" spans="1:1" x14ac:dyDescent="0.2">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{'SheetId':'eea37401-614e-480f-bf0c-66e62a21c940','UId':'232e2092-5dcd-464b-b1fe-07f27efe2d21','Col':4,'Row':22,'Format':'numberic','Value':'96405573800','TargetCode':''}</v>
      </c>
    </row>
    <row r="531" spans="1:1" x14ac:dyDescent="0.2">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{'SheetId':'eea37401-614e-480f-bf0c-66e62a21c940','UId':'fa41f074-2315-4e28-81ff-52700c300177','Col':5,'Row':22,'Format':'numberic','Value':'101765594000','TargetCode':''}</v>
      </c>
    </row>
    <row r="532" spans="1:1" x14ac:dyDescent="0.2">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{'SheetId':'eea37401-614e-480f-bf0c-66e62a21c940','UId':'d8289881-c7ab-468c-ad5d-bf473cb76780','Col':4,'Row':23,'Format':'numberic','Value':'96405573800','TargetCode':''}</v>
      </c>
    </row>
    <row r="533" spans="1:1" x14ac:dyDescent="0.2">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{'SheetId':'eea37401-614e-480f-bf0c-66e62a21c940','UId':'994ed5e1-c943-4620-8991-d05a125691b0','Col':5,'Row':23,'Format':'numberic','Value':'101765594000','TargetCode':''}</v>
      </c>
    </row>
    <row r="534" spans="1:1" x14ac:dyDescent="0.2">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{'SheetId':'eea37401-614e-480f-bf0c-66e62a21c940','UId':'7120d041-84df-4b71-aa97-9c53b5ab7f97','Col':4,'Row':24,'Format':'numberic','Value':'9640557.38','TargetCode':''}</v>
      </c>
    </row>
    <row r="535" spans="1:1" x14ac:dyDescent="0.2">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{'SheetId':'eea37401-614e-480f-bf0c-66e62a21c940','UId':'ee5817e5-5c8c-481c-bd88-acd0b7e7eb64','Col':5,'Row':24,'Format':'numberic','Value':'10176559.4','TargetCode':''}</v>
      </c>
    </row>
    <row r="536" spans="1:1" x14ac:dyDescent="0.2">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{'SheetId':'eea37401-614e-480f-bf0c-66e62a21c940','UId':'83b16c86-f622-444a-8fd4-b601d346c031','Col':4,'Row':25,'Format':'percentage','Value':'0.9192','TargetCode':''}</v>
      </c>
    </row>
    <row r="537" spans="1:1" x14ac:dyDescent="0.2">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{'SheetId':'eea37401-614e-480f-bf0c-66e62a21c940','UId':'6080a665-802c-4b21-ade4-e67d42c38ace','Col':5,'Row':25,'Format':'percentage','Value':'0.8708','TargetCode':''}</v>
      </c>
    </row>
    <row r="538" spans="1:1" x14ac:dyDescent="0.2">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{'SheetId':'eea37401-614e-480f-bf0c-66e62a21c940','UId':'dc7a563a-ad1d-4847-ad52-60ae8b13af41','Col':4,'Row':26,'Format':'percentage','Value':'0.961','TargetCode':''}</v>
      </c>
    </row>
    <row r="539" spans="1:1" x14ac:dyDescent="0.2">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{'SheetId':'eea37401-614e-480f-bf0c-66e62a21c940','UId':'c291a5ad-47fa-4a53-a5d4-2c97806fed49','Col':5,'Row':26,'Format':'percentage','Value':'0.9514','TargetCode':''}</v>
      </c>
    </row>
    <row r="540" spans="1:1" x14ac:dyDescent="0.2">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{'SheetId':'eea37401-614e-480f-bf0c-66e62a21c940','UId':'71e817fa-136e-4e66-8e01-e228a752c25d','Col':4,'Row':27,'Format':'percentage','Value':'0','TargetCode':''}</v>
      </c>
    </row>
    <row r="541" spans="1:1" x14ac:dyDescent="0.2">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{'SheetId':'eea37401-614e-480f-bf0c-66e62a21c940','UId':'09a70799-3c67-42d0-9f37-8841480fa73f','Col':5,'Row':27,'Format':'percentage','Value':'0','TargetCode':''}</v>
      </c>
    </row>
    <row r="542" spans="1:1" x14ac:dyDescent="0.2">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{'SheetId':'eea37401-614e-480f-bf0c-66e62a21c940','UId':'19d7d32d-f72f-4744-9b80-66561ae1073a','Col':4,'Row':28,'Format':'numberic','Value':'761','TargetCode':''}</v>
      </c>
    </row>
    <row r="543" spans="1:1" x14ac:dyDescent="0.2">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{'SheetId':'eea37401-614e-480f-bf0c-66e62a21c940','UId':'2c2fe24e-69d3-4ae8-a8c8-c603f2a4a32c','Col':5,'Row':28,'Format':'numberic','Value':'779','TargetCode':''}</v>
      </c>
    </row>
    <row r="544" spans="1:1" x14ac:dyDescent="0.2">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{'SheetId':'eea37401-614e-480f-bf0c-66e62a21c940','UId':'507c37af-0901-43e1-8af6-f40112c246e3','Col':4,'Row':29,'Format':'numberic','Value':'11218.44','TargetCode':''}</v>
      </c>
    </row>
    <row r="545" spans="1:1" x14ac:dyDescent="0.2">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{'SheetId':'eea37401-614e-480f-bf0c-66e62a21c940','UId':'bb1a5a18-9ac0-4a7c-9c34-d6fbecc14baf','Col':5,'Row':29,'Format':'numberic','Value':'11165.01','TargetCode':''}</v>
      </c>
    </row>
    <row r="546" spans="1:1" x14ac:dyDescent="0.2">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x14ac:dyDescent="0.2">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x14ac:dyDescent="0.2">
      <c r="A54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549" spans="1:1" x14ac:dyDescent="0.2">
      <c r="A54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550" spans="1:1" x14ac:dyDescent="0.2">
      <c r="A55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551" spans="1:1" x14ac:dyDescent="0.2">
      <c r="A55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552" spans="1:1" x14ac:dyDescent="0.2">
      <c r="A55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553" spans="1:1" x14ac:dyDescent="0.2">
      <c r="A55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554" spans="1:1" x14ac:dyDescent="0.2">
      <c r="A55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555" spans="1:1" x14ac:dyDescent="0.2">
      <c r="A55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556" spans="1:1" x14ac:dyDescent="0.2">
      <c r="A55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557" spans="1:1" x14ac:dyDescent="0.2">
      <c r="A55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558" spans="1:1" x14ac:dyDescent="0.2">
      <c r="A55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559" spans="1:1" x14ac:dyDescent="0.2">
      <c r="A55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560" spans="1:1" x14ac:dyDescent="0.2">
      <c r="A56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561" spans="1:1" x14ac:dyDescent="0.2">
      <c r="A56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562" spans="1:1" x14ac:dyDescent="0.2">
      <c r="A56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563" spans="1:1" x14ac:dyDescent="0.2">
      <c r="A56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564" spans="1:1" x14ac:dyDescent="0.2">
      <c r="A56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565" spans="1:1" x14ac:dyDescent="0.2">
      <c r="A56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566" spans="1:1" x14ac:dyDescent="0.2">
      <c r="A56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567" spans="1:1" x14ac:dyDescent="0.2">
      <c r="A56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568" spans="1:1" x14ac:dyDescent="0.2">
      <c r="A56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569" spans="1:1" x14ac:dyDescent="0.2">
      <c r="A56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570" spans="1:1" x14ac:dyDescent="0.2">
      <c r="A57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571" spans="1:1" x14ac:dyDescent="0.2">
      <c r="A57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572" spans="1:1" x14ac:dyDescent="0.2">
      <c r="A57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573" spans="1:1" x14ac:dyDescent="0.2">
      <c r="A57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574" spans="1:1" x14ac:dyDescent="0.2">
      <c r="A57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575" spans="1:1" x14ac:dyDescent="0.2">
      <c r="A57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576" spans="1:1" x14ac:dyDescent="0.2">
      <c r="A57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577" spans="1:1" x14ac:dyDescent="0.2">
      <c r="A57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578" spans="1:1" x14ac:dyDescent="0.2">
      <c r="A57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579" spans="1:1" x14ac:dyDescent="0.2">
      <c r="A57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580" spans="1:1" x14ac:dyDescent="0.2">
      <c r="A58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581" spans="1:1" x14ac:dyDescent="0.2">
      <c r="A58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582" spans="1:1" x14ac:dyDescent="0.2">
      <c r="A58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583" spans="1:1" x14ac:dyDescent="0.2">
      <c r="A58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584" spans="1:1" x14ac:dyDescent="0.2">
      <c r="A58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585" spans="1:1" x14ac:dyDescent="0.2">
      <c r="A58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586" spans="1:1" x14ac:dyDescent="0.2">
      <c r="A58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587" spans="1:1" x14ac:dyDescent="0.2">
      <c r="A58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588" spans="1:1" x14ac:dyDescent="0.2">
      <c r="A58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589" spans="1:1" x14ac:dyDescent="0.2">
      <c r="A58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590" spans="1:1" x14ac:dyDescent="0.2">
      <c r="A59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591" spans="1:1" x14ac:dyDescent="0.2">
      <c r="A59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592" spans="1:1" x14ac:dyDescent="0.2">
      <c r="A59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593" spans="1:1" x14ac:dyDescent="0.2">
      <c r="A59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594" spans="1:1" x14ac:dyDescent="0.2">
      <c r="A59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595" spans="1:1" x14ac:dyDescent="0.2">
      <c r="A59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596" spans="1:1" x14ac:dyDescent="0.2">
      <c r="A59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597" spans="1:1" x14ac:dyDescent="0.2">
      <c r="A59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598" spans="1:1" x14ac:dyDescent="0.2">
      <c r="A59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599" spans="1:1" x14ac:dyDescent="0.2">
      <c r="A59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00" spans="1:1" x14ac:dyDescent="0.2">
      <c r="A60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01" spans="1:1" x14ac:dyDescent="0.2">
      <c r="A60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02" spans="1:1" x14ac:dyDescent="0.2">
      <c r="A60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03" spans="1:1" x14ac:dyDescent="0.2">
      <c r="A60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04" spans="1:1" x14ac:dyDescent="0.2">
      <c r="A60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05" spans="1:1" x14ac:dyDescent="0.2">
      <c r="A60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06" spans="1:1" x14ac:dyDescent="0.2">
      <c r="A60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07" spans="1:1" x14ac:dyDescent="0.2">
      <c r="A60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08" spans="1:1" x14ac:dyDescent="0.2">
      <c r="A608" t="str">
        <f>CONCATENATE("{'SheetId':'cdddc24a-6113-4d6a-808b-01cd27bda14e'",",","'UId':'1f217381-09c4-4b08-bc16-cf38703895d8'",",'Col':",COLUMN(HanMucTuDoanh_DTGTNN!C3),",'Row':",ROW(HanMucTuDoanh_DTGTNN!C3),",","'Format':'numberic'",",'Value':'",SUBSTITUTE(HanMucTuDoanh_DTGTNN!C3,"'","\'"),"','TargetCode':''}")</f>
        <v>{'SheetId':'cdddc24a-6113-4d6a-808b-01cd27bda14e','UId':'1f217381-09c4-4b08-bc16-cf38703895d8','Col':3,'Row':3,'Format':'numberic','Value':' ','TargetCode':''}</v>
      </c>
    </row>
    <row r="609" spans="1:1" x14ac:dyDescent="0.2">
      <c r="A609" t="str">
        <f>CONCATENATE("{'SheetId':'cdddc24a-6113-4d6a-808b-01cd27bda14e'",",","'UId':'75a7f8e3-c520-4a1f-8f94-6d5b92eb144c'",",'Col':",COLUMN(HanMucTuDoanh_DTGTNN!D3),",'Row':",ROW(HanMucTuDoanh_DTGTNN!D3),",","'Format':'numberic'",",'Value':'",SUBSTITUTE(HanMucTuDoanh_DTGTNN!D3,"'","\'"),"','TargetCode':''}")</f>
        <v>{'SheetId':'cdddc24a-6113-4d6a-808b-01cd27bda14e','UId':'75a7f8e3-c520-4a1f-8f94-6d5b92eb144c','Col':4,'Row':3,'Format':'numberic','Value':' ','TargetCode':''}</v>
      </c>
    </row>
    <row r="610" spans="1:1" x14ac:dyDescent="0.2">
      <c r="A610" t="str">
        <f>CONCATENATE("{'SheetId':'cdddc24a-6113-4d6a-808b-01cd27bda14e'",",","'UId':'4ec01a27-490c-436e-afd0-38e0fcc7c1ec'",",'Col':",COLUMN(HanMucTuDoanh_DTGTNN!A5),",'Row':",ROW(HanMucTuDoanh_DTGTNN!A5),",","'ColDynamic':",COLUMN(HanMucTuDoanh_DTGTNN!A4),",","'RowDynamic':",ROW(HanMucTuDoanh_DTGTNN!A4),",","'Format':'string'",",'Value':'",SUBSTITUTE(HanMucTuDoanh_DTGTNN!A5,"'","\'"),"','TargetCode':''}")</f>
        <v>{'SheetId':'cdddc24a-6113-4d6a-808b-01cd27bda14e','UId':'4ec01a27-490c-436e-afd0-38e0fcc7c1ec','Col':1,'Row':5,'ColDynamic':1,'RowDynamic':4,'Format':'string','Value':'','TargetCode':''}</v>
      </c>
    </row>
    <row r="611" spans="1:1" x14ac:dyDescent="0.2">
      <c r="A611" t="str">
        <f>CONCATENATE("{'SheetId':'cdddc24a-6113-4d6a-808b-01cd27bda14e'",",","'UId':'79f90bbe-e805-48dc-be88-1fe45045ca87'",",'Col':",COLUMN(HanMucTuDoanh_DTGTNN!B5),",'Row':",ROW(HanMucTuDoanh_DTGTNN!B5),",","'ColDynamic':",COLUMN(HanMucTuDoanh_DTGTNN!B4),",","'RowDynamic':",ROW(HanMucTuDoanh_DTGTNN!B4),",","'Format':'string'",",'Value':'",SUBSTITUTE(HanMucTuDoanh_DTGTNN!B5,"'","\'"),"','TargetCode':''}")</f>
        <v>{'SheetId':'cdddc24a-6113-4d6a-808b-01cd27bda14e','UId':'79f90bbe-e805-48dc-be88-1fe45045ca87','Col':2,'Row':5,'ColDynamic':2,'RowDynamic':4,'Format':'string','Value':'','TargetCode':''}</v>
      </c>
    </row>
    <row r="612" spans="1:1" x14ac:dyDescent="0.2">
      <c r="A612" t="str">
        <f>CONCATENATE("{'SheetId':'cdddc24a-6113-4d6a-808b-01cd27bda14e'",",","'UId':'91ec99df-eb5b-43ae-bbf0-b7c155da6f65'",",'Col':",COLUMN(HanMucTuDoanh_DTGTNN!C5),",'Row':",ROW(HanMucTuDoanh_DTGTNN!C5),",","'ColDynamic':",COLUMN(HanMucTuDoanh_DTGTNN!C4),",","'RowDynamic':",ROW(HanMucTuDoanh_DTGTNN!C4),",","'Format':'numberic'",",'Value':'",SUBSTITUTE(HanMucTuDoanh_DTGTNN!C5,"'","\'"),"','TargetCode':''}")</f>
        <v>{'SheetId':'cdddc24a-6113-4d6a-808b-01cd27bda14e','UId':'91ec99df-eb5b-43ae-bbf0-b7c155da6f65','Col':3,'Row':5,'ColDynamic':3,'RowDynamic':4,'Format':'numberic','Value':' ','TargetCode':''}</v>
      </c>
    </row>
    <row r="613" spans="1:1" x14ac:dyDescent="0.2">
      <c r="A613" t="str">
        <f>CONCATENATE("{'SheetId':'cdddc24a-6113-4d6a-808b-01cd27bda14e'",",","'UId':'733e929e-f6ac-4838-980b-1b544a1907be'",",'Col':",COLUMN(HanMucTuDoanh_DTGTNN!D5),",'Row':",ROW(HanMucTuDoanh_DTGTNN!D5),",","'ColDynamic':",COLUMN(HanMucTuDoanh_DTGTNN!D4),",","'RowDynamic':",ROW(HanMucTuDoanh_DTGTNN!D4),",","'Format':'numberic'",",'Value':'",SUBSTITUTE(HanMucTuDoanh_DTGTNN!D5,"'","\'"),"','TargetCode':''}")</f>
        <v>{'SheetId':'cdddc24a-6113-4d6a-808b-01cd27bda14e','UId':'733e929e-f6ac-4838-980b-1b544a1907be','Col':4,'Row':5,'ColDynamic':4,'RowDynamic':4,'Format':'numberic','Value':' ','TargetCode':''}</v>
      </c>
    </row>
    <row r="614" spans="1:1" x14ac:dyDescent="0.2">
      <c r="A614" t="str">
        <f>CONCATENATE("{'SheetId':'cdddc24a-6113-4d6a-808b-01cd27bda14e'",",","'UId':'43b75324-4f16-476c-b991-08fd2d857c87'",",'Col':",COLUMN(HanMucTuDoanh_DTGTNN!C6),",'Row':",ROW(HanMucTuDoanh_DTGTNN!C6),",","'Format':'numberic'",",'Value':'",SUBSTITUTE(HanMucTuDoanh_DTGTNN!C6,"'","\'"),"','TargetCode':''}")</f>
        <v>{'SheetId':'cdddc24a-6113-4d6a-808b-01cd27bda14e','UId':'43b75324-4f16-476c-b991-08fd2d857c87','Col':3,'Row':6,'Format':'numberic','Value':' ','TargetCode':''}</v>
      </c>
    </row>
    <row r="615" spans="1:1" x14ac:dyDescent="0.2">
      <c r="A615" t="str">
        <f>CONCATENATE("{'SheetId':'cdddc24a-6113-4d6a-808b-01cd27bda14e'",",","'UId':'633c9695-abab-48d1-b2ba-4f3e68bd6644'",",'Col':",COLUMN(HanMucTuDoanh_DTGTNN!D6),",'Row':",ROW(HanMucTuDoanh_DTGTNN!D6),",","'Format':'numberic'",",'Value':'",SUBSTITUTE(HanMucTuDoanh_DTGTNN!D6,"'","\'"),"','TargetCode':''}")</f>
        <v>{'SheetId':'cdddc24a-6113-4d6a-808b-01cd27bda14e','UId':'633c9695-abab-48d1-b2ba-4f3e68bd6644','Col':4,'Row':6,'Format':'numberic','Value':' ','TargetCode':''}</v>
      </c>
    </row>
    <row r="616" spans="1:1" x14ac:dyDescent="0.2">
      <c r="A616" t="str">
        <f>CONCATENATE("{'SheetId':'cdddc24a-6113-4d6a-808b-01cd27bda14e'",",","'UId':'df4cbddb-2ba7-48ae-ab0f-09320a4e4c0c'",",'Col':",COLUMN(HanMucTuDoanh_DTGTNN!A8),",'Row':",ROW(HanMucTuDoanh_DTGTNN!A8),",","'ColDynamic':",COLUMN(HanMucTuDoanh_DTGTNN!A7),",","'RowDynamic':",ROW(HanMucTuDoanh_DTGTNN!A7),",","'Format':'string'",",'Value':'",SUBSTITUTE(HanMucTuDoanh_DTGTNN!A8,"'","\'"),"','TargetCode':''}")</f>
        <v>{'SheetId':'cdddc24a-6113-4d6a-808b-01cd27bda14e','UId':'df4cbddb-2ba7-48ae-ab0f-09320a4e4c0c','Col':1,'Row':8,'ColDynamic':1,'RowDynamic':7,'Format':'string','Value':'','TargetCode':''}</v>
      </c>
    </row>
    <row r="617" spans="1:1" x14ac:dyDescent="0.2">
      <c r="A617" t="str">
        <f>CONCATENATE("{'SheetId':'cdddc24a-6113-4d6a-808b-01cd27bda14e'",",","'UId':'fa5aee3b-d12f-4702-b3e8-3cc97b182978'",",'Col':",COLUMN(HanMucTuDoanh_DTGTNN!B8),",'Row':",ROW(HanMucTuDoanh_DTGTNN!B8),",","'ColDynamic':",COLUMN(HanMucTuDoanh_DTGTNN!B7),",","'RowDynamic':",ROW(HanMucTuDoanh_DTGTNN!B7),",","'Format':'string'",",'Value':'",SUBSTITUTE(HanMucTuDoanh_DTGTNN!B8,"'","\'"),"','TargetCode':''}")</f>
        <v>{'SheetId':'cdddc24a-6113-4d6a-808b-01cd27bda14e','UId':'fa5aee3b-d12f-4702-b3e8-3cc97b182978','Col':2,'Row':8,'ColDynamic':2,'RowDynamic':7,'Format':'string','Value':'','TargetCode':''}</v>
      </c>
    </row>
    <row r="618" spans="1:1" x14ac:dyDescent="0.2">
      <c r="A618" t="str">
        <f>CONCATENATE("{'SheetId':'cdddc24a-6113-4d6a-808b-01cd27bda14e'",",","'UId':'683d969a-eadd-4ee3-b92d-020eaf544cc5'",",'Col':",COLUMN(HanMucTuDoanh_DTGTNN!C8),",'Row':",ROW(HanMucTuDoanh_DTGTNN!C8),",","'ColDynamic':",COLUMN(HanMucTuDoanh_DTGTNN!C7),",","'RowDynamic':",ROW(HanMucTuDoanh_DTGTNN!C7),",","'Format':'numberic'",",'Value':'",SUBSTITUTE(HanMucTuDoanh_DTGTNN!C8,"'","\'"),"','TargetCode':''}")</f>
        <v>{'SheetId':'cdddc24a-6113-4d6a-808b-01cd27bda14e','UId':'683d969a-eadd-4ee3-b92d-020eaf544cc5','Col':3,'Row':8,'ColDynamic':3,'RowDynamic':7,'Format':'numberic','Value':' ','TargetCode':''}</v>
      </c>
    </row>
    <row r="619" spans="1:1" x14ac:dyDescent="0.2">
      <c r="A619" t="str">
        <f>CONCATENATE("{'SheetId':'cdddc24a-6113-4d6a-808b-01cd27bda14e'",",","'UId':'f1bccef3-cb13-4576-9df2-22088c4e14c0'",",'Col':",COLUMN(HanMucTuDoanh_DTGTNN!D8),",'Row':",ROW(HanMucTuDoanh_DTGTNN!D8),",","'ColDynamic':",COLUMN(HanMucTuDoanh_DTGTNN!D7),",","'RowDynamic':",ROW(HanMucTuDoanh_DTGTNN!D7),",","'Format':'numberic'",",'Value':'",SUBSTITUTE(HanMucTuDoanh_DTGTNN!D8,"'","\'"),"','TargetCode':''}")</f>
        <v>{'SheetId':'cdddc24a-6113-4d6a-808b-01cd27bda14e','UId':'f1bccef3-cb13-4576-9df2-22088c4e14c0','Col':4,'Row':8,'ColDynamic':4,'RowDynamic':7,'Format':'numberic','Value':' ','TargetCode':''}</v>
      </c>
    </row>
    <row r="620" spans="1:1" x14ac:dyDescent="0.2">
      <c r="A620" t="str">
        <f>CONCATENATE("{'SheetId':'cdddc24a-6113-4d6a-808b-01cd27bda14e'",",","'UId':'8d3fa63f-322c-4c32-b818-4bb49278d018'",",'Col':",COLUMN(HanMucTuDoanh_DTGTNN!C9),",'Row':",ROW(HanMucTuDoanh_DTGTNN!C9),",","'Format':'numberic'",",'Value':'",SUBSTITUTE(HanMucTuDoanh_DTGTNN!C9,"'","\'"),"','TargetCode':''}")</f>
        <v>{'SheetId':'cdddc24a-6113-4d6a-808b-01cd27bda14e','UId':'8d3fa63f-322c-4c32-b818-4bb49278d018','Col':3,'Row':9,'Format':'numberic','Value':' ','TargetCode':''}</v>
      </c>
    </row>
    <row r="621" spans="1:1" x14ac:dyDescent="0.2">
      <c r="A621" t="str">
        <f>CONCATENATE("{'SheetId':'cdddc24a-6113-4d6a-808b-01cd27bda14e'",",","'UId':'a3984214-62ea-4e2d-a504-fd9cb6c08da3'",",'Col':",COLUMN(HanMucTuDoanh_DTGTNN!D9),",'Row':",ROW(HanMucTuDoanh_DTGTNN!D9),",","'Format':'numberic'",",'Value':'",SUBSTITUTE(HanMucTuDoanh_DTGTNN!D9,"'","\'"),"','TargetCode':''}")</f>
        <v>{'SheetId':'cdddc24a-6113-4d6a-808b-01cd27bda14e','UId':'a3984214-62ea-4e2d-a504-fd9cb6c08da3','Col':4,'Row':9,'Format':'numberic','Value':' ','TargetCode':''}</v>
      </c>
    </row>
    <row r="622" spans="1:1" x14ac:dyDescent="0.2">
      <c r="A622" t="str">
        <f>CONCATENATE("{'SheetId':'cdddc24a-6113-4d6a-808b-01cd27bda14e'",",","'UId':'9d1e0470-d84a-4d3f-bc65-44588bdb72a9'",",'Col':",COLUMN(HanMucTuDoanh_DTGTNN!A11),",'Row':",ROW(HanMucTuDoanh_DTGTNN!A11),",","'ColDynamic':",COLUMN(HanMucTuDoanh_DTGTNN!A10),",","'RowDynamic':",ROW(HanMucTuDoanh_DTGTNN!A10),",","'Format':'string'",",'Value':'",SUBSTITUTE(HanMucTuDoanh_DTGTNN!A11,"'","\'"),"','TargetCode':''}")</f>
        <v>{'SheetId':'cdddc24a-6113-4d6a-808b-01cd27bda14e','UId':'9d1e0470-d84a-4d3f-bc65-44588bdb72a9','Col':1,'Row':11,'ColDynamic':1,'RowDynamic':10,'Format':'string','Value':'','TargetCode':''}</v>
      </c>
    </row>
    <row r="623" spans="1:1" x14ac:dyDescent="0.2">
      <c r="A623" t="str">
        <f>CONCATENATE("{'SheetId':'cdddc24a-6113-4d6a-808b-01cd27bda14e'",",","'UId':'f1036ed3-e455-421d-9c05-dc2e60ae29c5'",",'Col':",COLUMN(HanMucTuDoanh_DTGTNN!B11),",'Row':",ROW(HanMucTuDoanh_DTGTNN!B11),",","'ColDynamic':",COLUMN(HanMucTuDoanh_DTGTNN!B10),",","'RowDynamic':",ROW(HanMucTuDoanh_DTGTNN!B10),",","'Format':'string'",",'Value':'",SUBSTITUTE(HanMucTuDoanh_DTGTNN!B11,"'","\'"),"','TargetCode':''}")</f>
        <v>{'SheetId':'cdddc24a-6113-4d6a-808b-01cd27bda14e','UId':'f1036ed3-e455-421d-9c05-dc2e60ae29c5','Col':2,'Row':11,'ColDynamic':2,'RowDynamic':10,'Format':'string','Value':'','TargetCode':''}</v>
      </c>
    </row>
    <row r="624" spans="1:1" x14ac:dyDescent="0.2">
      <c r="A624" t="str">
        <f>CONCATENATE("{'SheetId':'cdddc24a-6113-4d6a-808b-01cd27bda14e'",",","'UId':'90b4368c-1991-44ad-95ab-45ad6e214e6c'",",'Col':",COLUMN(HanMucTuDoanh_DTGTNN!C11),",'Row':",ROW(HanMucTuDoanh_DTGTNN!C11),",","'ColDynamic':",COLUMN(HanMucTuDoanh_DTGTNN!C10),",","'RowDynamic':",ROW(HanMucTuDoanh_DTGTNN!C10),",","'Format':'numberic'",",'Value':'",SUBSTITUTE(HanMucTuDoanh_DTGTNN!C11,"'","\'"),"','TargetCode':''}")</f>
        <v>{'SheetId':'cdddc24a-6113-4d6a-808b-01cd27bda14e','UId':'90b4368c-1991-44ad-95ab-45ad6e214e6c','Col':3,'Row':11,'ColDynamic':3,'RowDynamic':10,'Format':'numberic','Value':' ','TargetCode':''}</v>
      </c>
    </row>
    <row r="625" spans="1:1" x14ac:dyDescent="0.2">
      <c r="A625" t="str">
        <f>CONCATENATE("{'SheetId':'cdddc24a-6113-4d6a-808b-01cd27bda14e'",",","'UId':'d2cdeebc-c5a4-4c61-800b-d06d7fda3cc2'",",'Col':",COLUMN(HanMucTuDoanh_DTGTNN!D11),",'Row':",ROW(HanMucTuDoanh_DTGTNN!D11),",","'ColDynamic':",COLUMN(HanMucTuDoanh_DTGTNN!D10),",","'RowDynamic':",ROW(HanMucTuDoanh_DTGTNN!D10),",","'Format':'numberic'",",'Value':'",SUBSTITUTE(HanMucTuDoanh_DTGTNN!D11,"'","\'"),"','TargetCode':''}")</f>
        <v>{'SheetId':'cdddc24a-6113-4d6a-808b-01cd27bda14e','UId':'d2cdeebc-c5a4-4c61-800b-d06d7fda3cc2','Col':4,'Row':11,'ColDynamic':4,'RowDynamic':10,'Format':'numberic','Value':' ','TargetCode':''}</v>
      </c>
    </row>
    <row r="626" spans="1:1" x14ac:dyDescent="0.2">
      <c r="A626" t="str">
        <f>CONCATENATE("{'SheetId':'cdddc24a-6113-4d6a-808b-01cd27bda14e'",",","'UId':'4b4d7bab-c881-4e00-8fe7-51be8aad650a'",",'Col':",COLUMN(HanMucTuDoanh_DTGTNN!C12),",'Row':",ROW(HanMucTuDoanh_DTGTNN!C12),",","'Format':'numberic'",",'Value':'",SUBSTITUTE(HanMucTuDoanh_DTGTNN!C12,"'","\'"),"','TargetCode':''}")</f>
        <v>{'SheetId':'cdddc24a-6113-4d6a-808b-01cd27bda14e','UId':'4b4d7bab-c881-4e00-8fe7-51be8aad650a','Col':3,'Row':12,'Format':'numberic','Value':' ','TargetCode':''}</v>
      </c>
    </row>
    <row r="627" spans="1:1" x14ac:dyDescent="0.2">
      <c r="A627" t="str">
        <f>CONCATENATE("{'SheetId':'cdddc24a-6113-4d6a-808b-01cd27bda14e'",",","'UId':'234a444f-07bd-43b5-8e61-ea726dd0c957'",",'Col':",COLUMN(HanMucTuDoanh_DTGTNN!D12),",'Row':",ROW(HanMucTuDoanh_DTGTNN!D12),",","'Format':'numberic'",",'Value':'",SUBSTITUTE(HanMucTuDoanh_DTGTNN!D12,"'","\'"),"','TargetCode':''}")</f>
        <v>{'SheetId':'cdddc24a-6113-4d6a-808b-01cd27bda14e','UId':'234a444f-07bd-43b5-8e61-ea726dd0c957','Col':4,'Row':12,'Format':'numberic','Value':' ','TargetCode':''}</v>
      </c>
    </row>
    <row r="628" spans="1:1" x14ac:dyDescent="0.2">
      <c r="A628" t="str">
        <f>CONCATENATE("{'SheetId':'cdddc24a-6113-4d6a-808b-01cd27bda14e'",",","'UId':'e652375b-7ccd-4e46-8c62-36326cf10ffd'",",'Col':",COLUMN(HanMucTuDoanh_DTGTNN!A14),",'Row':",ROW(HanMucTuDoanh_DTGTNN!A14),",","'ColDynamic':",COLUMN(HanMucTuDoanh_DTGTNN!A13),",","'RowDynamic':",ROW(HanMucTuDoanh_DTGTNN!A13),",","'Format':'string'",",'Value':'",SUBSTITUTE(HanMucTuDoanh_DTGTNN!A14,"'","\'"),"','TargetCode':''}")</f>
        <v>{'SheetId':'cdddc24a-6113-4d6a-808b-01cd27bda14e','UId':'e652375b-7ccd-4e46-8c62-36326cf10ffd','Col':1,'Row':14,'ColDynamic':1,'RowDynamic':13,'Format':'string','Value':'','TargetCode':''}</v>
      </c>
    </row>
    <row r="629" spans="1:1" x14ac:dyDescent="0.2">
      <c r="A629" t="str">
        <f>CONCATENATE("{'SheetId':'cdddc24a-6113-4d6a-808b-01cd27bda14e'",",","'UId':'01410ae4-49f6-4fcf-a8ee-e4351d8a4cbe'",",'Col':",COLUMN(HanMucTuDoanh_DTGTNN!B14),",'Row':",ROW(HanMucTuDoanh_DTGTNN!B14),",","'ColDynamic':",COLUMN(HanMucTuDoanh_DTGTNN!B13),",","'RowDynamic':",ROW(HanMucTuDoanh_DTGTNN!B13),",","'Format':'string'",",'Value':'",SUBSTITUTE(HanMucTuDoanh_DTGTNN!B14,"'","\'"),"','TargetCode':''}")</f>
        <v>{'SheetId':'cdddc24a-6113-4d6a-808b-01cd27bda14e','UId':'01410ae4-49f6-4fcf-a8ee-e4351d8a4cbe','Col':2,'Row':14,'ColDynamic':2,'RowDynamic':13,'Format':'string','Value':'','TargetCode':''}</v>
      </c>
    </row>
    <row r="630" spans="1:1" x14ac:dyDescent="0.2">
      <c r="A630" t="str">
        <f>CONCATENATE("{'SheetId':'cdddc24a-6113-4d6a-808b-01cd27bda14e'",",","'UId':'dfa173f5-c44c-4da3-94d2-d69ee5927791'",",'Col':",COLUMN(HanMucTuDoanh_DTGTNN!C14),",'Row':",ROW(HanMucTuDoanh_DTGTNN!C14),",","'ColDynamic':",COLUMN(HanMucTuDoanh_DTGTNN!C13),",","'RowDynamic':",ROW(HanMucTuDoanh_DTGTNN!C13),",","'Format':'numberic'",",'Value':'",SUBSTITUTE(HanMucTuDoanh_DTGTNN!C14,"'","\'"),"','TargetCode':''}")</f>
        <v>{'SheetId':'cdddc24a-6113-4d6a-808b-01cd27bda14e','UId':'dfa173f5-c44c-4da3-94d2-d69ee5927791','Col':3,'Row':14,'ColDynamic':3,'RowDynamic':13,'Format':'numberic','Value':' ','TargetCode':''}</v>
      </c>
    </row>
    <row r="631" spans="1:1" x14ac:dyDescent="0.2">
      <c r="A631" t="str">
        <f>CONCATENATE("{'SheetId':'cdddc24a-6113-4d6a-808b-01cd27bda14e'",",","'UId':'a905c0ca-cf97-4ceb-a26e-a62672e89731'",",'Col':",COLUMN(HanMucTuDoanh_DTGTNN!D14),",'Row':",ROW(HanMucTuDoanh_DTGTNN!D14),",","'ColDynamic':",COLUMN(HanMucTuDoanh_DTGTNN!D13),",","'RowDynamic':",ROW(HanMucTuDoanh_DTGTNN!D13),",","'Format':'numberic'",",'Value':'",SUBSTITUTE(HanMucTuDoanh_DTGTNN!D14,"'","\'"),"','TargetCode':''}")</f>
        <v>{'SheetId':'cdddc24a-6113-4d6a-808b-01cd27bda14e','UId':'a905c0ca-cf97-4ceb-a26e-a62672e89731','Col':4,'Row':14,'ColDynamic':4,'RowDynamic':13,'Format':'numberic','Value':' ','TargetCode':''}</v>
      </c>
    </row>
    <row r="632" spans="1:1" x14ac:dyDescent="0.2">
      <c r="A632" t="str">
        <f>CONCATENATE("{'SheetId':'34a8e994-01f6-4139-9fd6-c9fdbfe60cdd'",",","'UId':'6b2550cc-894f-411b-8bc4-f9ae4f1901ec'",",'Col':",COLUMN(BCTaiSan_DTGTNN!C3),",'Row':",ROW(BCTaiSan_DTGTNN!C3),",","'Format':'numberic'",",'Value':'",SUBSTITUTE(BCTaiSan_DTGTNN!C3,"'","\'"),"','TargetCode':''}")</f>
        <v>{'SheetId':'34a8e994-01f6-4139-9fd6-c9fdbfe60cdd','UId':'6b2550cc-894f-411b-8bc4-f9ae4f1901ec','Col':3,'Row':3,'Format':'numberic','Value':' ','TargetCode':''}</v>
      </c>
    </row>
    <row r="633" spans="1:1" x14ac:dyDescent="0.2">
      <c r="A633" t="str">
        <f>CONCATENATE("{'SheetId':'34a8e994-01f6-4139-9fd6-c9fdbfe60cdd'",",","'UId':'23c6d657-9cbf-41ec-8a02-e6c9aec64745'",",'Col':",COLUMN(BCTaiSan_DTGTNN!D3),",'Row':",ROW(BCTaiSan_DTGTNN!D3),",","'Format':'numberic'",",'Value':'",SUBSTITUTE(BCTaiSan_DTGTNN!D3,"'","\'"),"','TargetCode':''}")</f>
        <v>{'SheetId':'34a8e994-01f6-4139-9fd6-c9fdbfe60cdd','UId':'23c6d657-9cbf-41ec-8a02-e6c9aec64745','Col':4,'Row':3,'Format':'numberic','Value':' ','TargetCode':''}</v>
      </c>
    </row>
    <row r="634" spans="1:1" x14ac:dyDescent="0.2">
      <c r="A634" t="str">
        <f>CONCATENATE("{'SheetId':'34a8e994-01f6-4139-9fd6-c9fdbfe60cdd'",",","'UId':'7d30f366-bd73-46d7-b670-b48513c0d9c8'",",'Col':",COLUMN(BCTaiSan_DTGTNN!E3),",'Row':",ROW(BCTaiSan_DTGTNN!E3),",","'Format':'numberic'",",'Value':'",SUBSTITUTE(BCTaiSan_DTGTNN!E3,"'","\'"),"','TargetCode':''}")</f>
        <v>{'SheetId':'34a8e994-01f6-4139-9fd6-c9fdbfe60cdd','UId':'7d30f366-bd73-46d7-b670-b48513c0d9c8','Col':5,'Row':3,'Format':'numberic','Value':' ','TargetCode':''}</v>
      </c>
    </row>
    <row r="635" spans="1:1" x14ac:dyDescent="0.2">
      <c r="A635" t="str">
        <f>CONCATENATE("{'SheetId':'34a8e994-01f6-4139-9fd6-c9fdbfe60cdd'",",","'UId':'086d749e-4770-430b-9358-7176724bbe8e'",",'Col':",COLUMN(BCTaiSan_DTGTNN!F3),",'Row':",ROW(BCTaiSan_DTGTNN!F3),",","'Format':'numberic'",",'Value':'",SUBSTITUTE(BCTaiSan_DTGTNN!F3,"'","\'"),"','TargetCode':''}")</f>
        <v>{'SheetId':'34a8e994-01f6-4139-9fd6-c9fdbfe60cdd','UId':'086d749e-4770-430b-9358-7176724bbe8e','Col':6,'Row':3,'Format':'numberic','Value':' ','TargetCode':''}</v>
      </c>
    </row>
    <row r="636" spans="1:1" x14ac:dyDescent="0.2">
      <c r="A636" t="str">
        <f>CONCATENATE("{'SheetId':'34a8e994-01f6-4139-9fd6-c9fdbfe60cdd'",",","'UId':'d991a9ca-b6f0-4988-ad4a-0503d03f6383'",",'Col':",COLUMN(BCTaiSan_DTGTNN!G3),",'Row':",ROW(BCTaiSan_DTGTNN!G3),",","'Format':'numberic'",",'Value':'",SUBSTITUTE(BCTaiSan_DTGTNN!G3,"'","\'"),"','TargetCode':''}")</f>
        <v>{'SheetId':'34a8e994-01f6-4139-9fd6-c9fdbfe60cdd','UId':'d991a9ca-b6f0-4988-ad4a-0503d03f6383','Col':7,'Row':3,'Format':'numberic','Value':' ','TargetCode':''}</v>
      </c>
    </row>
    <row r="637" spans="1:1" x14ac:dyDescent="0.2">
      <c r="A637" t="str">
        <f>CONCATENATE("{'SheetId':'34a8e994-01f6-4139-9fd6-c9fdbfe60cdd'",",","'UId':'61ac53b2-4751-46b2-a0d0-b7cf95683845'",",'Col':",COLUMN(BCTaiSan_DTGTNN!C4),",'Row':",ROW(BCTaiSan_DTGTNN!C4),",","'Format':'numberic'",",'Value':'",SUBSTITUTE(BCTaiSan_DTGTNN!C4,"'","\'"),"','TargetCode':''}")</f>
        <v>{'SheetId':'34a8e994-01f6-4139-9fd6-c9fdbfe60cdd','UId':'61ac53b2-4751-46b2-a0d0-b7cf95683845','Col':3,'Row':4,'Format':'numberic','Value':' ','TargetCode':''}</v>
      </c>
    </row>
    <row r="638" spans="1:1" x14ac:dyDescent="0.2">
      <c r="A638" t="str">
        <f>CONCATENATE("{'SheetId':'34a8e994-01f6-4139-9fd6-c9fdbfe60cdd'",",","'UId':'2ef647fd-24f3-4a34-8171-edf63331f417'",",'Col':",COLUMN(BCTaiSan_DTGTNN!D4),",'Row':",ROW(BCTaiSan_DTGTNN!D4),",","'Format':'numberic'",",'Value':'",SUBSTITUTE(BCTaiSan_DTGTNN!D4,"'","\'"),"','TargetCode':''}")</f>
        <v>{'SheetId':'34a8e994-01f6-4139-9fd6-c9fdbfe60cdd','UId':'2ef647fd-24f3-4a34-8171-edf63331f417','Col':4,'Row':4,'Format':'numberic','Value':' ','TargetCode':''}</v>
      </c>
    </row>
    <row r="639" spans="1:1" x14ac:dyDescent="0.2">
      <c r="A639" t="str">
        <f>CONCATENATE("{'SheetId':'34a8e994-01f6-4139-9fd6-c9fdbfe60cdd'",",","'UId':'e346f74c-a094-4891-a7b1-8df07d7b1aed'",",'Col':",COLUMN(BCTaiSan_DTGTNN!E4),",'Row':",ROW(BCTaiSan_DTGTNN!E4),",","'Format':'numberic'",",'Value':'",SUBSTITUTE(BCTaiSan_DTGTNN!E4,"'","\'"),"','TargetCode':''}")</f>
        <v>{'SheetId':'34a8e994-01f6-4139-9fd6-c9fdbfe60cdd','UId':'e346f74c-a094-4891-a7b1-8df07d7b1aed','Col':5,'Row':4,'Format':'numberic','Value':' ','TargetCode':''}</v>
      </c>
    </row>
    <row r="640" spans="1:1" x14ac:dyDescent="0.2">
      <c r="A640" t="str">
        <f>CONCATENATE("{'SheetId':'34a8e994-01f6-4139-9fd6-c9fdbfe60cdd'",",","'UId':'5f1d479b-4038-4ac6-9cdc-695e6f56e6a6'",",'Col':",COLUMN(BCTaiSan_DTGTNN!F4),",'Row':",ROW(BCTaiSan_DTGTNN!F4),",","'Format':'numberic'",",'Value':'",SUBSTITUTE(BCTaiSan_DTGTNN!F4,"'","\'"),"','TargetCode':''}")</f>
        <v>{'SheetId':'34a8e994-01f6-4139-9fd6-c9fdbfe60cdd','UId':'5f1d479b-4038-4ac6-9cdc-695e6f56e6a6','Col':6,'Row':4,'Format':'numberic','Value':' ','TargetCode':''}</v>
      </c>
    </row>
    <row r="641" spans="1:1" x14ac:dyDescent="0.2">
      <c r="A641" t="str">
        <f>CONCATENATE("{'SheetId':'34a8e994-01f6-4139-9fd6-c9fdbfe60cdd'",",","'UId':'57e559f9-c28b-49d3-a10b-57b2945261c4'",",'Col':",COLUMN(BCTaiSan_DTGTNN!G4),",'Row':",ROW(BCTaiSan_DTGTNN!G4),",","'Format':'numberic'",",'Value':'",SUBSTITUTE(BCTaiSan_DTGTNN!G4,"'","\'"),"','TargetCode':''}")</f>
        <v>{'SheetId':'34a8e994-01f6-4139-9fd6-c9fdbfe60cdd','UId':'57e559f9-c28b-49d3-a10b-57b2945261c4','Col':7,'Row':4,'Format':'numberic','Value':' ','TargetCode':''}</v>
      </c>
    </row>
    <row r="642" spans="1:1" x14ac:dyDescent="0.2">
      <c r="A642" t="str">
        <f>CONCATENATE("{'SheetId':'34a8e994-01f6-4139-9fd6-c9fdbfe60cdd'",",","'UId':'9a173cf2-beca-4445-8aa9-2bddf0f029d1'",",'Col':",COLUMN(BCTaiSan_DTGTNN!C5),",'Row':",ROW(BCTaiSan_DTGTNN!C5),",","'Format':'numberic'",",'Value':'",SUBSTITUTE(BCTaiSan_DTGTNN!C5,"'","\'"),"','TargetCode':''}")</f>
        <v>{'SheetId':'34a8e994-01f6-4139-9fd6-c9fdbfe60cdd','UId':'9a173cf2-beca-4445-8aa9-2bddf0f029d1','Col':3,'Row':5,'Format':'numberic','Value':' ','TargetCode':''}</v>
      </c>
    </row>
    <row r="643" spans="1:1" x14ac:dyDescent="0.2">
      <c r="A643" t="str">
        <f>CONCATENATE("{'SheetId':'34a8e994-01f6-4139-9fd6-c9fdbfe60cdd'",",","'UId':'98628f8c-4cfd-4fb1-9da7-6daddb9636a8'",",'Col':",COLUMN(BCTaiSan_DTGTNN!D5),",'Row':",ROW(BCTaiSan_DTGTNN!D5),",","'Format':'numberic'",",'Value':'",SUBSTITUTE(BCTaiSan_DTGTNN!D5,"'","\'"),"','TargetCode':''}")</f>
        <v>{'SheetId':'34a8e994-01f6-4139-9fd6-c9fdbfe60cdd','UId':'98628f8c-4cfd-4fb1-9da7-6daddb9636a8','Col':4,'Row':5,'Format':'numberic','Value':' ','TargetCode':''}</v>
      </c>
    </row>
    <row r="644" spans="1:1" x14ac:dyDescent="0.2">
      <c r="A644" t="str">
        <f>CONCATENATE("{'SheetId':'34a8e994-01f6-4139-9fd6-c9fdbfe60cdd'",",","'UId':'ae9126ae-c7f5-44e2-91fb-6cf8833d2166'",",'Col':",COLUMN(BCTaiSan_DTGTNN!E5),",'Row':",ROW(BCTaiSan_DTGTNN!E5),",","'Format':'numberic'",",'Value':'",SUBSTITUTE(BCTaiSan_DTGTNN!E5,"'","\'"),"','TargetCode':''}")</f>
        <v>{'SheetId':'34a8e994-01f6-4139-9fd6-c9fdbfe60cdd','UId':'ae9126ae-c7f5-44e2-91fb-6cf8833d2166','Col':5,'Row':5,'Format':'numberic','Value':' ','TargetCode':''}</v>
      </c>
    </row>
    <row r="645" spans="1:1" x14ac:dyDescent="0.2">
      <c r="A645" t="str">
        <f>CONCATENATE("{'SheetId':'34a8e994-01f6-4139-9fd6-c9fdbfe60cdd'",",","'UId':'b6250165-d4ac-4bb8-bae8-4d3698722da8'",",'Col':",COLUMN(BCTaiSan_DTGTNN!F5),",'Row':",ROW(BCTaiSan_DTGTNN!F5),",","'Format':'numberic'",",'Value':'",SUBSTITUTE(BCTaiSan_DTGTNN!F5,"'","\'"),"','TargetCode':''}")</f>
        <v>{'SheetId':'34a8e994-01f6-4139-9fd6-c9fdbfe60cdd','UId':'b6250165-d4ac-4bb8-bae8-4d3698722da8','Col':6,'Row':5,'Format':'numberic','Value':' ','TargetCode':''}</v>
      </c>
    </row>
    <row r="646" spans="1:1" x14ac:dyDescent="0.2">
      <c r="A646" t="str">
        <f>CONCATENATE("{'SheetId':'34a8e994-01f6-4139-9fd6-c9fdbfe60cdd'",",","'UId':'eef22518-653f-4429-b849-37296507e990'",",'Col':",COLUMN(BCTaiSan_DTGTNN!G5),",'Row':",ROW(BCTaiSan_DTGTNN!G5),",","'Format':'numberic'",",'Value':'",SUBSTITUTE(BCTaiSan_DTGTNN!G5,"'","\'"),"','TargetCode':''}")</f>
        <v>{'SheetId':'34a8e994-01f6-4139-9fd6-c9fdbfe60cdd','UId':'eef22518-653f-4429-b849-37296507e990','Col':7,'Row':5,'Format':'numberic','Value':' ','TargetCode':''}</v>
      </c>
    </row>
    <row r="647" spans="1:1" x14ac:dyDescent="0.2">
      <c r="A647" t="str">
        <f>CONCATENATE("{'SheetId':'34a8e994-01f6-4139-9fd6-c9fdbfe60cdd'",",","'UId':'9f509bcc-e0d5-45c5-8f3b-bd07057aedd8'",",'Col':",COLUMN(BCTaiSan_DTGTNN!C6),",'Row':",ROW(BCTaiSan_DTGTNN!C6),",","'Format':'numberic'",",'Value':'",SUBSTITUTE(BCTaiSan_DTGTNN!C6,"'","\'"),"','TargetCode':''}")</f>
        <v>{'SheetId':'34a8e994-01f6-4139-9fd6-c9fdbfe60cdd','UId':'9f509bcc-e0d5-45c5-8f3b-bd07057aedd8','Col':3,'Row':6,'Format':'numberic','Value':' ','TargetCode':''}</v>
      </c>
    </row>
    <row r="648" spans="1:1" x14ac:dyDescent="0.2">
      <c r="A648" t="str">
        <f>CONCATENATE("{'SheetId':'34a8e994-01f6-4139-9fd6-c9fdbfe60cdd'",",","'UId':'5991553f-49f5-492b-b5b0-a5664cb903f3'",",'Col':",COLUMN(BCTaiSan_DTGTNN!D6),",'Row':",ROW(BCTaiSan_DTGTNN!D6),",","'Format':'numberic'",",'Value':'",SUBSTITUTE(BCTaiSan_DTGTNN!D6,"'","\'"),"','TargetCode':''}")</f>
        <v>{'SheetId':'34a8e994-01f6-4139-9fd6-c9fdbfe60cdd','UId':'5991553f-49f5-492b-b5b0-a5664cb903f3','Col':4,'Row':6,'Format':'numberic','Value':' ','TargetCode':''}</v>
      </c>
    </row>
    <row r="649" spans="1:1" x14ac:dyDescent="0.2">
      <c r="A649" t="str">
        <f>CONCATENATE("{'SheetId':'34a8e994-01f6-4139-9fd6-c9fdbfe60cdd'",",","'UId':'86b38fc8-07e1-473e-bb52-542775cc0318'",",'Col':",COLUMN(BCTaiSan_DTGTNN!E6),",'Row':",ROW(BCTaiSan_DTGTNN!E6),",","'Format':'numberic'",",'Value':'",SUBSTITUTE(BCTaiSan_DTGTNN!E6,"'","\'"),"','TargetCode':''}")</f>
        <v>{'SheetId':'34a8e994-01f6-4139-9fd6-c9fdbfe60cdd','UId':'86b38fc8-07e1-473e-bb52-542775cc0318','Col':5,'Row':6,'Format':'numberic','Value':' ','TargetCode':''}</v>
      </c>
    </row>
    <row r="650" spans="1:1" x14ac:dyDescent="0.2">
      <c r="A650" t="str">
        <f>CONCATENATE("{'SheetId':'34a8e994-01f6-4139-9fd6-c9fdbfe60cdd'",",","'UId':'167bafe8-77e2-4ea5-ab79-6e8b8bab0ee1'",",'Col':",COLUMN(BCTaiSan_DTGTNN!F6),",'Row':",ROW(BCTaiSan_DTGTNN!F6),",","'Format':'numberic'",",'Value':'",SUBSTITUTE(BCTaiSan_DTGTNN!F6,"'","\'"),"','TargetCode':''}")</f>
        <v>{'SheetId':'34a8e994-01f6-4139-9fd6-c9fdbfe60cdd','UId':'167bafe8-77e2-4ea5-ab79-6e8b8bab0ee1','Col':6,'Row':6,'Format':'numberic','Value':' ','TargetCode':''}</v>
      </c>
    </row>
    <row r="651" spans="1:1" x14ac:dyDescent="0.2">
      <c r="A651" t="str">
        <f>CONCATENATE("{'SheetId':'34a8e994-01f6-4139-9fd6-c9fdbfe60cdd'",",","'UId':'8609d85d-e046-4d8b-a267-8185ed09cfbd'",",'Col':",COLUMN(BCTaiSan_DTGTNN!G6),",'Row':",ROW(BCTaiSan_DTGTNN!G6),",","'Format':'numberic'",",'Value':'",SUBSTITUTE(BCTaiSan_DTGTNN!G6,"'","\'"),"','TargetCode':''}")</f>
        <v>{'SheetId':'34a8e994-01f6-4139-9fd6-c9fdbfe60cdd','UId':'8609d85d-e046-4d8b-a267-8185ed09cfbd','Col':7,'Row':6,'Format':'numberic','Value':' ','TargetCode':''}</v>
      </c>
    </row>
    <row r="652" spans="1:1" x14ac:dyDescent="0.2">
      <c r="A652" t="str">
        <f>CONCATENATE("{'SheetId':'34a8e994-01f6-4139-9fd6-c9fdbfe60cdd'",",","'UId':'36749311-1f15-47d9-9975-4b36ca800d7a'",",'Col':",COLUMN(BCTaiSan_DTGTNN!C7),",'Row':",ROW(BCTaiSan_DTGTNN!C7),",","'Format':'numberic'",",'Value':'",SUBSTITUTE(BCTaiSan_DTGTNN!C7,"'","\'"),"','TargetCode':''}")</f>
        <v>{'SheetId':'34a8e994-01f6-4139-9fd6-c9fdbfe60cdd','UId':'36749311-1f15-47d9-9975-4b36ca800d7a','Col':3,'Row':7,'Format':'numberic','Value':' ','TargetCode':''}</v>
      </c>
    </row>
    <row r="653" spans="1:1" x14ac:dyDescent="0.2">
      <c r="A653" t="str">
        <f>CONCATENATE("{'SheetId':'34a8e994-01f6-4139-9fd6-c9fdbfe60cdd'",",","'UId':'45d190af-f4cb-4dbc-952b-35e18cfc5d37'",",'Col':",COLUMN(BCTaiSan_DTGTNN!D7),",'Row':",ROW(BCTaiSan_DTGTNN!D7),",","'Format':'numberic'",",'Value':'",SUBSTITUTE(BCTaiSan_DTGTNN!D7,"'","\'"),"','TargetCode':''}")</f>
        <v>{'SheetId':'34a8e994-01f6-4139-9fd6-c9fdbfe60cdd','UId':'45d190af-f4cb-4dbc-952b-35e18cfc5d37','Col':4,'Row':7,'Format':'numberic','Value':' ','TargetCode':''}</v>
      </c>
    </row>
    <row r="654" spans="1:1" x14ac:dyDescent="0.2">
      <c r="A654" t="str">
        <f>CONCATENATE("{'SheetId':'34a8e994-01f6-4139-9fd6-c9fdbfe60cdd'",",","'UId':'baac9950-622d-4507-a689-90c30ce121a0'",",'Col':",COLUMN(BCTaiSan_DTGTNN!E7),",'Row':",ROW(BCTaiSan_DTGTNN!E7),",","'Format':'numberic'",",'Value':'",SUBSTITUTE(BCTaiSan_DTGTNN!E7,"'","\'"),"','TargetCode':''}")</f>
        <v>{'SheetId':'34a8e994-01f6-4139-9fd6-c9fdbfe60cdd','UId':'baac9950-622d-4507-a689-90c30ce121a0','Col':5,'Row':7,'Format':'numberic','Value':' ','TargetCode':''}</v>
      </c>
    </row>
    <row r="655" spans="1:1" x14ac:dyDescent="0.2">
      <c r="A655" t="str">
        <f>CONCATENATE("{'SheetId':'34a8e994-01f6-4139-9fd6-c9fdbfe60cdd'",",","'UId':'625f4c92-63eb-44de-9e0e-c6fc5a3a1e4a'",",'Col':",COLUMN(BCTaiSan_DTGTNN!F7),",'Row':",ROW(BCTaiSan_DTGTNN!F7),",","'Format':'numberic'",",'Value':'",SUBSTITUTE(BCTaiSan_DTGTNN!F7,"'","\'"),"','TargetCode':''}")</f>
        <v>{'SheetId':'34a8e994-01f6-4139-9fd6-c9fdbfe60cdd','UId':'625f4c92-63eb-44de-9e0e-c6fc5a3a1e4a','Col':6,'Row':7,'Format':'numberic','Value':' ','TargetCode':''}</v>
      </c>
    </row>
    <row r="656" spans="1:1" x14ac:dyDescent="0.2">
      <c r="A656" t="str">
        <f>CONCATENATE("{'SheetId':'34a8e994-01f6-4139-9fd6-c9fdbfe60cdd'",",","'UId':'c330cad0-81a9-4666-b8c0-83bb6ceadf13'",",'Col':",COLUMN(BCTaiSan_DTGTNN!G7),",'Row':",ROW(BCTaiSan_DTGTNN!G7),",","'Format':'numberic'",",'Value':'",SUBSTITUTE(BCTaiSan_DTGTNN!G7,"'","\'"),"','TargetCode':''}")</f>
        <v>{'SheetId':'34a8e994-01f6-4139-9fd6-c9fdbfe60cdd','UId':'c330cad0-81a9-4666-b8c0-83bb6ceadf13','Col':7,'Row':7,'Format':'numberic','Value':' ','TargetCode':''}</v>
      </c>
    </row>
    <row r="657" spans="1:1" x14ac:dyDescent="0.2">
      <c r="A657" t="str">
        <f>CONCATENATE("{'SheetId':'34a8e994-01f6-4139-9fd6-c9fdbfe60cdd'",",","'UId':'1f1270a5-c36d-46e7-9c55-ea110d887fee'",",'Col':",COLUMN(BCTaiSan_DTGTNN!A9),",'Row':",ROW(BCTaiSan_DTGTNN!A9),",","'ColDynamic':",COLUMN(BCTaiSan_DTGTNN!A8),",","'RowDynamic':",ROW(BCTaiSan_DTGTNN!A8),",","'Format':'string'",",'Value':'",SUBSTITUTE(BCTaiSan_DTGTNN!A9,"'","\'"),"','TargetCode':''}")</f>
        <v>{'SheetId':'34a8e994-01f6-4139-9fd6-c9fdbfe60cdd','UId':'1f1270a5-c36d-46e7-9c55-ea110d887fee','Col':1,'Row':9,'ColDynamic':1,'RowDynamic':8,'Format':'string','Value':'I.3','TargetCode':''}</v>
      </c>
    </row>
    <row r="658" spans="1:1" x14ac:dyDescent="0.2">
      <c r="A658" t="str">
        <f>CONCATENATE("{'SheetId':'34a8e994-01f6-4139-9fd6-c9fdbfe60cdd'",",","'UId':'e754619f-3d39-451f-835e-d6893bdeb0f2'",",'Col':",COLUMN(BCTaiSan_DTGTNN!B9),",'Row':",ROW(BCTaiSan_DTGTNN!B9),",","'ColDynamic':",COLUMN(BCTaiSan_DTGTNN!B8),",","'RowDynamic':",ROW(BCTaiSan_DTGTNN!B8),",","'Format':'string'",",'Value':'",SUBSTITUTE(BCTaiSan_DTGTNN!B9,"'","\'"),"','TargetCode':''}")</f>
        <v>{'SheetId':'34a8e994-01f6-4139-9fd6-c9fdbfe60cdd','UId':'e754619f-3d39-451f-835e-d6893bdeb0f2','Col':2,'Row':9,'ColDynamic':2,'RowDynamic':8,'Format':'string','Value':'Cổ tức, trái tức được nhận','TargetCode':''}</v>
      </c>
    </row>
    <row r="659" spans="1:1" x14ac:dyDescent="0.2">
      <c r="A659" t="str">
        <f>CONCATENATE("{'SheetId':'34a8e994-01f6-4139-9fd6-c9fdbfe60cdd'",",","'UId':'bddd098f-76c2-4a00-883d-21ac9d4b0bfe'",",'Col':",COLUMN(BCTaiSan_DTGTNN!C9),",'Row':",ROW(BCTaiSan_DTGTNN!C9),",","'ColDynamic':",COLUMN(BCTaiSan_DTGTNN!C8),",","'RowDynamic':",ROW(BCTaiSan_DTGTNN!C8),",","'Format':'numberic'",",'Value':'",SUBSTITUTE(BCTaiSan_DTGTNN!C9,"'","\'"),"','TargetCode':''}")</f>
        <v>{'SheetId':'34a8e994-01f6-4139-9fd6-c9fdbfe60cdd','UId':'bddd098f-76c2-4a00-883d-21ac9d4b0bfe','Col':3,'Row':9,'ColDynamic':3,'RowDynamic':8,'Format':'numberic','Value':' ','TargetCode':''}</v>
      </c>
    </row>
    <row r="660" spans="1:1" x14ac:dyDescent="0.2">
      <c r="A660" t="str">
        <f>CONCATENATE("{'SheetId':'34a8e994-01f6-4139-9fd6-c9fdbfe60cdd'",",","'UId':'a7cb204f-91b5-46a7-aef0-aa4bb1f6c9e1'",",'Col':",COLUMN(BCTaiSan_DTGTNN!D9),",'Row':",ROW(BCTaiSan_DTGTNN!D9),",","'ColDynamic':",COLUMN(BCTaiSan_DTGTNN!D8),",","'RowDynamic':",ROW(BCTaiSan_DTGTNN!D8),",","'Format':'numberic'",",'Value':'",SUBSTITUTE(BCTaiSan_DTGTNN!D9,"'","\'"),"','TargetCode':''}")</f>
        <v>{'SheetId':'34a8e994-01f6-4139-9fd6-c9fdbfe60cdd','UId':'a7cb204f-91b5-46a7-aef0-aa4bb1f6c9e1','Col':4,'Row':9,'ColDynamic':4,'RowDynamic':8,'Format':'numberic','Value':' ','TargetCode':''}</v>
      </c>
    </row>
    <row r="661" spans="1:1" x14ac:dyDescent="0.2">
      <c r="A661" t="str">
        <f>CONCATENATE("{'SheetId':'34a8e994-01f6-4139-9fd6-c9fdbfe60cdd'",",","'UId':'0c56d36a-adb5-4b7c-8b1f-87f5567d9609'",",'Col':",COLUMN(BCTaiSan_DTGTNN!E9),",'Row':",ROW(BCTaiSan_DTGTNN!E9),",","'ColDynamic':",COLUMN(BCTaiSan_DTGTNN!E8),",","'RowDynamic':",ROW(BCTaiSan_DTGTNN!E8),",","'Format':'numberic'",",'Value':'",SUBSTITUTE(BCTaiSan_DTGTNN!E9,"'","\'"),"','TargetCode':''}")</f>
        <v>{'SheetId':'34a8e994-01f6-4139-9fd6-c9fdbfe60cdd','UId':'0c56d36a-adb5-4b7c-8b1f-87f5567d9609','Col':5,'Row':9,'ColDynamic':5,'RowDynamic':8,'Format':'numberic','Value':' ','TargetCode':''}</v>
      </c>
    </row>
    <row r="662" spans="1:1" x14ac:dyDescent="0.2">
      <c r="A662" t="str">
        <f>CONCATENATE("{'SheetId':'34a8e994-01f6-4139-9fd6-c9fdbfe60cdd'",",","'UId':'315bd3bc-b3cb-46a5-b23e-becc4a09998b'",",'Col':",COLUMN(BCTaiSan_DTGTNN!F9),",'Row':",ROW(BCTaiSan_DTGTNN!F9),",","'ColDynamic':",COLUMN(BCTaiSan_DTGTNN!F8),",","'RowDynamic':",ROW(BCTaiSan_DTGTNN!F8),",","'Format':'numberic'",",'Value':'",SUBSTITUTE(BCTaiSan_DTGTNN!F9,"'","\'"),"','TargetCode':''}")</f>
        <v>{'SheetId':'34a8e994-01f6-4139-9fd6-c9fdbfe60cdd','UId':'315bd3bc-b3cb-46a5-b23e-becc4a09998b','Col':6,'Row':9,'ColDynamic':6,'RowDynamic':8,'Format':'numberic','Value':' ','TargetCode':''}</v>
      </c>
    </row>
    <row r="663" spans="1:1" x14ac:dyDescent="0.2">
      <c r="A663" t="str">
        <f>CONCATENATE("{'SheetId':'34a8e994-01f6-4139-9fd6-c9fdbfe60cdd'",",","'UId':'ac2a8492-3333-4bb8-8693-2cd738b6c93b'",",'Col':",COLUMN(BCTaiSan_DTGTNN!G9),",'Row':",ROW(BCTaiSan_DTGTNN!G9),",","'ColDynamic':",COLUMN(BCTaiSan_DTGTNN!G8),",","'RowDynamic':",ROW(BCTaiSan_DTGTNN!G8),",","'Format':'numberic'",",'Value':'",SUBSTITUTE(BCTaiSan_DTGTNN!G9,"'","\'"),"','TargetCode':''}")</f>
        <v>{'SheetId':'34a8e994-01f6-4139-9fd6-c9fdbfe60cdd','UId':'ac2a8492-3333-4bb8-8693-2cd738b6c93b','Col':7,'Row':9,'ColDynamic':7,'RowDynamic':8,'Format':'numberic','Value':' ','TargetCode':''}</v>
      </c>
    </row>
    <row r="664" spans="1:1" x14ac:dyDescent="0.2">
      <c r="A664" t="str">
        <f>CONCATENATE("{'SheetId':'34a8e994-01f6-4139-9fd6-c9fdbfe60cdd'",",","'UId':'b1305ee2-3e80-46c4-a6e7-f789b1ef9d9f'",",'Col':",COLUMN(BCTaiSan_DTGTNN!A11),",'Row':",ROW(BCTaiSan_DTGTNN!A11),",","'ColDynamic':",COLUMN(BCTaiSan_DTGTNN!A10),",","'RowDynamic':",ROW(BCTaiSan_DTGTNN!A10),",","'Format':'string'",",'Value':'",SUBSTITUTE(BCTaiSan_DTGTNN!A11,"'","\'"),"','TargetCode':''}")</f>
        <v>{'SheetId':'34a8e994-01f6-4139-9fd6-c9fdbfe60cdd','UId':'b1305ee2-3e80-46c4-a6e7-f789b1ef9d9f','Col':1,'Row':11,'ColDynamic':1,'RowDynamic':10,'Format':'string','Value':'I.4','TargetCode':''}</v>
      </c>
    </row>
    <row r="665" spans="1:1" x14ac:dyDescent="0.2">
      <c r="A665" t="str">
        <f>CONCATENATE("{'SheetId':'34a8e994-01f6-4139-9fd6-c9fdbfe60cdd'",",","'UId':'cf8d21fa-58b9-4a88-87de-aaa7fecd0862'",",'Col':",COLUMN(BCTaiSan_DTGTNN!B11),",'Row':",ROW(BCTaiSan_DTGTNN!B11),",","'ColDynamic':",COLUMN(BCTaiSan_DTGTNN!B10),",","'RowDynamic':",ROW(BCTaiSan_DTGTNN!B10),",","'Format':'string'",",'Value':'",SUBSTITUTE(BCTaiSan_DTGTNN!B11,"'","\'"),"','TargetCode':''}")</f>
        <v>{'SheetId':'34a8e994-01f6-4139-9fd6-c9fdbfe60cdd','UId':'cf8d21fa-58b9-4a88-87de-aaa7fecd0862','Col':2,'Row':11,'ColDynamic':2,'RowDynamic':10,'Format':'string','Value':'Lãi được nhận','TargetCode':''}</v>
      </c>
    </row>
    <row r="666" spans="1:1" x14ac:dyDescent="0.2">
      <c r="A666" t="str">
        <f>CONCATENATE("{'SheetId':'34a8e994-01f6-4139-9fd6-c9fdbfe60cdd'",",","'UId':'02e0886e-df8a-4fad-a84f-fd92520a0212'",",'Col':",COLUMN(BCTaiSan_DTGTNN!C11),",'Row':",ROW(BCTaiSan_DTGTNN!C11),",","'ColDynamic':",COLUMN(BCTaiSan_DTGTNN!C10),",","'RowDynamic':",ROW(BCTaiSan_DTGTNN!C10),",","'Format':'numberic'",",'Value':'",SUBSTITUTE(BCTaiSan_DTGTNN!C11,"'","\'"),"','TargetCode':''}")</f>
        <v>{'SheetId':'34a8e994-01f6-4139-9fd6-c9fdbfe60cdd','UId':'02e0886e-df8a-4fad-a84f-fd92520a0212','Col':3,'Row':11,'ColDynamic':3,'RowDynamic':10,'Format':'numberic','Value':' ','TargetCode':''}</v>
      </c>
    </row>
    <row r="667" spans="1:1" x14ac:dyDescent="0.2">
      <c r="A667" t="str">
        <f>CONCATENATE("{'SheetId':'34a8e994-01f6-4139-9fd6-c9fdbfe60cdd'",",","'UId':'451611d3-5b10-45c4-b10a-b6e07c808413'",",'Col':",COLUMN(BCTaiSan_DTGTNN!D11),",'Row':",ROW(BCTaiSan_DTGTNN!D11),",","'ColDynamic':",COLUMN(BCTaiSan_DTGTNN!D10),",","'RowDynamic':",ROW(BCTaiSan_DTGTNN!D10),",","'Format':'numberic'",",'Value':'",SUBSTITUTE(BCTaiSan_DTGTNN!D11,"'","\'"),"','TargetCode':''}")</f>
        <v>{'SheetId':'34a8e994-01f6-4139-9fd6-c9fdbfe60cdd','UId':'451611d3-5b10-45c4-b10a-b6e07c808413','Col':4,'Row':11,'ColDynamic':4,'RowDynamic':10,'Format':'numberic','Value':' ','TargetCode':''}</v>
      </c>
    </row>
    <row r="668" spans="1:1" x14ac:dyDescent="0.2">
      <c r="A668" t="str">
        <f>CONCATENATE("{'SheetId':'34a8e994-01f6-4139-9fd6-c9fdbfe60cdd'",",","'UId':'f5eb7399-442c-4eef-99c3-7dc0112a7269'",",'Col':",COLUMN(BCTaiSan_DTGTNN!E11),",'Row':",ROW(BCTaiSan_DTGTNN!E11),",","'ColDynamic':",COLUMN(BCTaiSan_DTGTNN!E10),",","'RowDynamic':",ROW(BCTaiSan_DTGTNN!E10),",","'Format':'numberic'",",'Value':'",SUBSTITUTE(BCTaiSan_DTGTNN!E11,"'","\'"),"','TargetCode':''}")</f>
        <v>{'SheetId':'34a8e994-01f6-4139-9fd6-c9fdbfe60cdd','UId':'f5eb7399-442c-4eef-99c3-7dc0112a7269','Col':5,'Row':11,'ColDynamic':5,'RowDynamic':10,'Format':'numberic','Value':' ','TargetCode':''}</v>
      </c>
    </row>
    <row r="669" spans="1:1" x14ac:dyDescent="0.2">
      <c r="A669" t="str">
        <f>CONCATENATE("{'SheetId':'34a8e994-01f6-4139-9fd6-c9fdbfe60cdd'",",","'UId':'0bf7c080-0559-4a6b-9dab-f0d590dee752'",",'Col':",COLUMN(BCTaiSan_DTGTNN!F11),",'Row':",ROW(BCTaiSan_DTGTNN!F11),",","'ColDynamic':",COLUMN(BCTaiSan_DTGTNN!F10),",","'RowDynamic':",ROW(BCTaiSan_DTGTNN!F10),",","'Format':'numberic'",",'Value':'",SUBSTITUTE(BCTaiSan_DTGTNN!F11,"'","\'"),"','TargetCode':''}")</f>
        <v>{'SheetId':'34a8e994-01f6-4139-9fd6-c9fdbfe60cdd','UId':'0bf7c080-0559-4a6b-9dab-f0d590dee752','Col':6,'Row':11,'ColDynamic':6,'RowDynamic':10,'Format':'numberic','Value':' ','TargetCode':''}</v>
      </c>
    </row>
    <row r="670" spans="1:1" x14ac:dyDescent="0.2">
      <c r="A670" t="str">
        <f>CONCATENATE("{'SheetId':'34a8e994-01f6-4139-9fd6-c9fdbfe60cdd'",",","'UId':'cbdc8da5-8415-4c8c-9e3c-a94de86fdb23'",",'Col':",COLUMN(BCTaiSan_DTGTNN!G11),",'Row':",ROW(BCTaiSan_DTGTNN!G11),",","'ColDynamic':",COLUMN(BCTaiSan_DTGTNN!G10),",","'RowDynamic':",ROW(BCTaiSan_DTGTNN!G10),",","'Format':'numberic'",",'Value':'",SUBSTITUTE(BCTaiSan_DTGTNN!G11,"'","\'"),"','TargetCode':''}")</f>
        <v>{'SheetId':'34a8e994-01f6-4139-9fd6-c9fdbfe60cdd','UId':'cbdc8da5-8415-4c8c-9e3c-a94de86fdb23','Col':7,'Row':11,'ColDynamic':7,'RowDynamic':10,'Format':'numberic','Value':' ','TargetCode':''}</v>
      </c>
    </row>
    <row r="671" spans="1:1" x14ac:dyDescent="0.2">
      <c r="A671" t="str">
        <f>CONCATENATE("{'SheetId':'34a8e994-01f6-4139-9fd6-c9fdbfe60cdd'",",","'UId':'d977ec29-0d88-4a8e-8c57-f80d445ae83a'",",'Col':",COLUMN(BCTaiSan_DTGTNN!A13),",'Row':",ROW(BCTaiSan_DTGTNN!A13),",","'ColDynamic':",COLUMN(BCTaiSan_DTGTNN!A12),",","'RowDynamic':",ROW(BCTaiSan_DTGTNN!A12),",","'Format':'string'",",'Value':'",SUBSTITUTE(BCTaiSan_DTGTNN!A13,"'","\'"),"','TargetCode':''}")</f>
        <v>{'SheetId':'34a8e994-01f6-4139-9fd6-c9fdbfe60cdd','UId':'d977ec29-0d88-4a8e-8c57-f80d445ae83a','Col':1,'Row':13,'ColDynamic':1,'RowDynamic':12,'Format':'string','Value':'I.5','TargetCode':''}</v>
      </c>
    </row>
    <row r="672" spans="1:1" x14ac:dyDescent="0.2">
      <c r="A672" t="str">
        <f>CONCATENATE("{'SheetId':'34a8e994-01f6-4139-9fd6-c9fdbfe60cdd'",",","'UId':'b6512932-4b94-46a7-81ab-f6602d815fe5'",",'Col':",COLUMN(BCTaiSan_DTGTNN!B13),",'Row':",ROW(BCTaiSan_DTGTNN!B13),",","'ColDynamic':",COLUMN(BCTaiSan_DTGTNN!B12),",","'RowDynamic':",ROW(BCTaiSan_DTGTNN!B12),",","'Format':'string'",",'Value':'",SUBSTITUTE(BCTaiSan_DTGTNN!B13,"'","\'"),"','TargetCode':''}")</f>
        <v>{'SheetId':'34a8e994-01f6-4139-9fd6-c9fdbfe60cdd','UId':'b6512932-4b94-46a7-81ab-f6602d815fe5','Col':2,'Row':13,'ColDynamic':2,'RowDynamic':12,'Format':'string','Value':'Tiền bán chứng khoán chờ thu (kê chi tiết)','TargetCode':''}</v>
      </c>
    </row>
    <row r="673" spans="1:1" x14ac:dyDescent="0.2">
      <c r="A673" t="str">
        <f>CONCATENATE("{'SheetId':'34a8e994-01f6-4139-9fd6-c9fdbfe60cdd'",",","'UId':'cf8fb08a-05c6-4a78-8f41-e27e8ff315c3'",",'Col':",COLUMN(BCTaiSan_DTGTNN!C13),",'Row':",ROW(BCTaiSan_DTGTNN!C13),",","'ColDynamic':",COLUMN(BCTaiSan_DTGTNN!C12),",","'RowDynamic':",ROW(BCTaiSan_DTGTNN!C12),",","'Format':'numberic'",",'Value':'",SUBSTITUTE(BCTaiSan_DTGTNN!C13,"'","\'"),"','TargetCode':''}")</f>
        <v>{'SheetId':'34a8e994-01f6-4139-9fd6-c9fdbfe60cdd','UId':'cf8fb08a-05c6-4a78-8f41-e27e8ff315c3','Col':3,'Row':13,'ColDynamic':3,'RowDynamic':12,'Format':'numberic','Value':' ','TargetCode':''}</v>
      </c>
    </row>
    <row r="674" spans="1:1" x14ac:dyDescent="0.2">
      <c r="A674" t="str">
        <f>CONCATENATE("{'SheetId':'34a8e994-01f6-4139-9fd6-c9fdbfe60cdd'",",","'UId':'9b1434ed-d418-430b-94c2-5d112d18c10f'",",'Col':",COLUMN(BCTaiSan_DTGTNN!D13),",'Row':",ROW(BCTaiSan_DTGTNN!D13),",","'ColDynamic':",COLUMN(BCTaiSan_DTGTNN!D12),",","'RowDynamic':",ROW(BCTaiSan_DTGTNN!D12),",","'Format':'numberic'",",'Value':'",SUBSTITUTE(BCTaiSan_DTGTNN!D13,"'","\'"),"','TargetCode':''}")</f>
        <v>{'SheetId':'34a8e994-01f6-4139-9fd6-c9fdbfe60cdd','UId':'9b1434ed-d418-430b-94c2-5d112d18c10f','Col':4,'Row':13,'ColDynamic':4,'RowDynamic':12,'Format':'numberic','Value':' ','TargetCode':''}</v>
      </c>
    </row>
    <row r="675" spans="1:1" x14ac:dyDescent="0.2">
      <c r="A675" t="str">
        <f>CONCATENATE("{'SheetId':'34a8e994-01f6-4139-9fd6-c9fdbfe60cdd'",",","'UId':'78397712-2a29-4925-86c3-5799bfe09bea'",",'Col':",COLUMN(BCTaiSan_DTGTNN!E13),",'Row':",ROW(BCTaiSan_DTGTNN!E13),",","'ColDynamic':",COLUMN(BCTaiSan_DTGTNN!E12),",","'RowDynamic':",ROW(BCTaiSan_DTGTNN!E12),",","'Format':'numberic'",",'Value':'",SUBSTITUTE(BCTaiSan_DTGTNN!E13,"'","\'"),"','TargetCode':''}")</f>
        <v>{'SheetId':'34a8e994-01f6-4139-9fd6-c9fdbfe60cdd','UId':'78397712-2a29-4925-86c3-5799bfe09bea','Col':5,'Row':13,'ColDynamic':5,'RowDynamic':12,'Format':'numberic','Value':' ','TargetCode':''}</v>
      </c>
    </row>
    <row r="676" spans="1:1" x14ac:dyDescent="0.2">
      <c r="A676" t="str">
        <f>CONCATENATE("{'SheetId':'34a8e994-01f6-4139-9fd6-c9fdbfe60cdd'",",","'UId':'150aa0cf-0628-4019-8aed-5bbd3fbe57b0'",",'Col':",COLUMN(BCTaiSan_DTGTNN!F13),",'Row':",ROW(BCTaiSan_DTGTNN!F13),",","'ColDynamic':",COLUMN(BCTaiSan_DTGTNN!F12),",","'RowDynamic':",ROW(BCTaiSan_DTGTNN!F12),",","'Format':'numberic'",",'Value':'",SUBSTITUTE(BCTaiSan_DTGTNN!F13,"'","\'"),"','TargetCode':''}")</f>
        <v>{'SheetId':'34a8e994-01f6-4139-9fd6-c9fdbfe60cdd','UId':'150aa0cf-0628-4019-8aed-5bbd3fbe57b0','Col':6,'Row':13,'ColDynamic':6,'RowDynamic':12,'Format':'numberic','Value':' ','TargetCode':''}</v>
      </c>
    </row>
    <row r="677" spans="1:1" x14ac:dyDescent="0.2">
      <c r="A677" t="str">
        <f>CONCATENATE("{'SheetId':'34a8e994-01f6-4139-9fd6-c9fdbfe60cdd'",",","'UId':'994756fe-9a54-4c6b-90d1-57f7bf685e26'",",'Col':",COLUMN(BCTaiSan_DTGTNN!G13),",'Row':",ROW(BCTaiSan_DTGTNN!G13),",","'ColDynamic':",COLUMN(BCTaiSan_DTGTNN!G12),",","'RowDynamic':",ROW(BCTaiSan_DTGTNN!G12),",","'Format':'numberic'",",'Value':'",SUBSTITUTE(BCTaiSan_DTGTNN!G13,"'","\'"),"','TargetCode':''}")</f>
        <v>{'SheetId':'34a8e994-01f6-4139-9fd6-c9fdbfe60cdd','UId':'994756fe-9a54-4c6b-90d1-57f7bf685e26','Col':7,'Row':13,'ColDynamic':7,'RowDynamic':12,'Format':'numberic','Value':' ','TargetCode':''}</v>
      </c>
    </row>
    <row r="678" spans="1:1" x14ac:dyDescent="0.2">
      <c r="A678" t="str">
        <f>CONCATENATE("{'SheetId':'34a8e994-01f6-4139-9fd6-c9fdbfe60cdd'",",","'UId':'7eb7f8c5-fe97-4d20-b468-2482b4838b5c'",",'Col':",COLUMN(BCTaiSan_DTGTNN!A15),",'Row':",ROW(BCTaiSan_DTGTNN!A15),",","'ColDynamic':",COLUMN(BCTaiSan_DTGTNN!A12),",","'RowDynamic':",ROW(BCTaiSan_DTGTNN!A12),",","'Format':'string'",",'Value':'",SUBSTITUTE(BCTaiSan_DTGTNN!A15,"'","\'"),"','TargetCode':''}")</f>
        <v>{'SheetId':'34a8e994-01f6-4139-9fd6-c9fdbfe60cdd','UId':'7eb7f8c5-fe97-4d20-b468-2482b4838b5c','Col':1,'Row':15,'ColDynamic':1,'RowDynamic':12,'Format':'string','Value':'I.6','TargetCode':''}</v>
      </c>
    </row>
    <row r="679" spans="1:1" x14ac:dyDescent="0.2">
      <c r="A679" t="str">
        <f>CONCATENATE("{'SheetId':'34a8e994-01f6-4139-9fd6-c9fdbfe60cdd'",",","'UId':'9cdef876-6dc7-4723-aa77-2143fade4c21'",",'Col':",COLUMN(BCTaiSan_DTGTNN!B15),",'Row':",ROW(BCTaiSan_DTGTNN!B15),",","'ColDynamic':",COLUMN(BCTaiSan_DTGTNN!B12),",","'RowDynamic':",ROW(BCTaiSan_DTGTNN!B12),",","'Format':'string'",",'Value':'",SUBSTITUTE(BCTaiSan_DTGTNN!B15,"'","\'"),"','TargetCode':''}")</f>
        <v>{'SheetId':'34a8e994-01f6-4139-9fd6-c9fdbfe60cdd','UId':'9cdef876-6dc7-4723-aa77-2143fade4c21','Col':2,'Row':15,'ColDynamic':2,'RowDynamic':12,'Format':'string','Value':'Các khoản phải thu khác','TargetCode':''}</v>
      </c>
    </row>
    <row r="680" spans="1:1" x14ac:dyDescent="0.2">
      <c r="A680" t="str">
        <f>CONCATENATE("{'SheetId':'34a8e994-01f6-4139-9fd6-c9fdbfe60cdd'",",","'UId':'8a9cd4ca-dc48-4920-8139-3959bd5433e3'",",'Col':",COLUMN(BCTaiSan_DTGTNN!C15),",'Row':",ROW(BCTaiSan_DTGTNN!C15),",","'ColDynamic':",COLUMN(BCTaiSan_DTGTNN!C12),",","'RowDynamic':",ROW(BCTaiSan_DTGTNN!C12),",","'Format':'numberic'",",'Value':'",SUBSTITUTE(BCTaiSan_DTGTNN!C15,"'","\'"),"','TargetCode':''}")</f>
        <v>{'SheetId':'34a8e994-01f6-4139-9fd6-c9fdbfe60cdd','UId':'8a9cd4ca-dc48-4920-8139-3959bd5433e3','Col':3,'Row':15,'ColDynamic':3,'RowDynamic':12,'Format':'numberic','Value':' ','TargetCode':''}</v>
      </c>
    </row>
    <row r="681" spans="1:1" x14ac:dyDescent="0.2">
      <c r="A681" t="str">
        <f>CONCATENATE("{'SheetId':'34a8e994-01f6-4139-9fd6-c9fdbfe60cdd'",",","'UId':'f85127d8-cc66-4fbd-a5ce-ae50bc3e0b65'",",'Col':",COLUMN(BCTaiSan_DTGTNN!D15),",'Row':",ROW(BCTaiSan_DTGTNN!D15),",","'ColDynamic':",COLUMN(BCTaiSan_DTGTNN!D12),",","'RowDynamic':",ROW(BCTaiSan_DTGTNN!D12),",","'Format':'numberic'",",'Value':'",SUBSTITUTE(BCTaiSan_DTGTNN!D15,"'","\'"),"','TargetCode':''}")</f>
        <v>{'SheetId':'34a8e994-01f6-4139-9fd6-c9fdbfe60cdd','UId':'f85127d8-cc66-4fbd-a5ce-ae50bc3e0b65','Col':4,'Row':15,'ColDynamic':4,'RowDynamic':12,'Format':'numberic','Value':' ','TargetCode':''}</v>
      </c>
    </row>
    <row r="682" spans="1:1" x14ac:dyDescent="0.2">
      <c r="A682" t="str">
        <f>CONCATENATE("{'SheetId':'34a8e994-01f6-4139-9fd6-c9fdbfe60cdd'",",","'UId':'467a2930-ca62-4d2c-a8e3-4a6f8c081786'",",'Col':",COLUMN(BCTaiSan_DTGTNN!E15),",'Row':",ROW(BCTaiSan_DTGTNN!E15),",","'ColDynamic':",COLUMN(BCTaiSan_DTGTNN!E12),",","'RowDynamic':",ROW(BCTaiSan_DTGTNN!E12),",","'Format':'numberic'",",'Value':'",SUBSTITUTE(BCTaiSan_DTGTNN!E15,"'","\'"),"','TargetCode':''}")</f>
        <v>{'SheetId':'34a8e994-01f6-4139-9fd6-c9fdbfe60cdd','UId':'467a2930-ca62-4d2c-a8e3-4a6f8c081786','Col':5,'Row':15,'ColDynamic':5,'RowDynamic':12,'Format':'numberic','Value':' ','TargetCode':''}</v>
      </c>
    </row>
    <row r="683" spans="1:1" x14ac:dyDescent="0.2">
      <c r="A683" t="str">
        <f>CONCATENATE("{'SheetId':'34a8e994-01f6-4139-9fd6-c9fdbfe60cdd'",",","'UId':'45cbfeea-e4d6-4c5f-aa1d-112e4cea0dfa'",",'Col':",COLUMN(BCTaiSan_DTGTNN!F15),",'Row':",ROW(BCTaiSan_DTGTNN!F15),",","'ColDynamic':",COLUMN(BCTaiSan_DTGTNN!F12),",","'RowDynamic':",ROW(BCTaiSan_DTGTNN!F12),",","'Format':'numberic'",",'Value':'",SUBSTITUTE(BCTaiSan_DTGTNN!F15,"'","\'"),"','TargetCode':''}")</f>
        <v>{'SheetId':'34a8e994-01f6-4139-9fd6-c9fdbfe60cdd','UId':'45cbfeea-e4d6-4c5f-aa1d-112e4cea0dfa','Col':6,'Row':15,'ColDynamic':6,'RowDynamic':12,'Format':'numberic','Value':' ','TargetCode':''}</v>
      </c>
    </row>
    <row r="684" spans="1:1" x14ac:dyDescent="0.2">
      <c r="A684" t="str">
        <f>CONCATENATE("{'SheetId':'34a8e994-01f6-4139-9fd6-c9fdbfe60cdd'",",","'UId':'a4e3d600-be68-4218-96ae-91de8408b6ee'",",'Col':",COLUMN(BCTaiSan_DTGTNN!G15),",'Row':",ROW(BCTaiSan_DTGTNN!G15),",","'ColDynamic':",COLUMN(BCTaiSan_DTGTNN!G12),",","'RowDynamic':",ROW(BCTaiSan_DTGTNN!G12),",","'Format':'numberic'",",'Value':'",SUBSTITUTE(BCTaiSan_DTGTNN!G15,"'","\'"),"','TargetCode':''}")</f>
        <v>{'SheetId':'34a8e994-01f6-4139-9fd6-c9fdbfe60cdd','UId':'a4e3d600-be68-4218-96ae-91de8408b6ee','Col':7,'Row':15,'ColDynamic':7,'RowDynamic':12,'Format':'numberic','Value':' ','TargetCode':''}</v>
      </c>
    </row>
    <row r="685" spans="1:1" x14ac:dyDescent="0.2">
      <c r="A685" t="str">
        <f>CONCATENATE("{'SheetId':'34a8e994-01f6-4139-9fd6-c9fdbfe60cdd'",",","'UId':'b504de76-d785-4f21-93f6-58a992c9a37a'",",'Col':",COLUMN(BCTaiSan_DTGTNN!A17),",'Row':",ROW(BCTaiSan_DTGTNN!A17),",","'ColDynamic':",COLUMN(BCTaiSan_DTGTNN!A16),",","'RowDynamic':",ROW(BCTaiSan_DTGTNN!A16),",","'Format':'string'",",'Value':'",SUBSTITUTE(BCTaiSan_DTGTNN!A17,"'","\'"),"','TargetCode':''}")</f>
        <v>{'SheetId':'34a8e994-01f6-4139-9fd6-c9fdbfe60cdd','UId':'b504de76-d785-4f21-93f6-58a992c9a37a','Col':1,'Row':17,'ColDynamic':1,'RowDynamic':16,'Format':'string','Value':'I.7','TargetCode':''}</v>
      </c>
    </row>
    <row r="686" spans="1:1" x14ac:dyDescent="0.2">
      <c r="A686" t="str">
        <f>CONCATENATE("{'SheetId':'34a8e994-01f6-4139-9fd6-c9fdbfe60cdd'",",","'UId':'4e39f3c8-299c-4fa4-bccd-e391beb1ae47'",",'Col':",COLUMN(BCTaiSan_DTGTNN!B17),",'Row':",ROW(BCTaiSan_DTGTNN!B17),",","'ColDynamic':",COLUMN(BCTaiSan_DTGTNN!B16),",","'RowDynamic':",ROW(BCTaiSan_DTGTNN!B16),",","'Format':'string'",",'Value':'",SUBSTITUTE(BCTaiSan_DTGTNN!B17,"'","\'"),"','TargetCode':''}")</f>
        <v>{'SheetId':'34a8e994-01f6-4139-9fd6-c9fdbfe60cdd','UId':'4e39f3c8-299c-4fa4-bccd-e391beb1ae47','Col':2,'Row':17,'ColDynamic':2,'RowDynamic':16,'Format':'string','Value':'Các tài sản khác','TargetCode':''}</v>
      </c>
    </row>
    <row r="687" spans="1:1" x14ac:dyDescent="0.2">
      <c r="A687" t="str">
        <f>CONCATENATE("{'SheetId':'34a8e994-01f6-4139-9fd6-c9fdbfe60cdd'",",","'UId':'da76ebd1-7f01-4548-99ae-5432d7669614'",",'Col':",COLUMN(BCTaiSan_DTGTNN!C17),",'Row':",ROW(BCTaiSan_DTGTNN!C17),",","'ColDynamic':",COLUMN(BCTaiSan_DTGTNN!C16),",","'RowDynamic':",ROW(BCTaiSan_DTGTNN!C16),",","'Format':'numberic'",",'Value':'",SUBSTITUTE(BCTaiSan_DTGTNN!C17,"'","\'"),"','TargetCode':''}")</f>
        <v>{'SheetId':'34a8e994-01f6-4139-9fd6-c9fdbfe60cdd','UId':'da76ebd1-7f01-4548-99ae-5432d7669614','Col':3,'Row':17,'ColDynamic':3,'RowDynamic':16,'Format':'numberic','Value':' ','TargetCode':''}</v>
      </c>
    </row>
    <row r="688" spans="1:1" x14ac:dyDescent="0.2">
      <c r="A688" t="str">
        <f>CONCATENATE("{'SheetId':'34a8e994-01f6-4139-9fd6-c9fdbfe60cdd'",",","'UId':'fb91aea1-b4ba-4359-9381-6c60359e7046'",",'Col':",COLUMN(BCTaiSan_DTGTNN!D17),",'Row':",ROW(BCTaiSan_DTGTNN!D17),",","'ColDynamic':",COLUMN(BCTaiSan_DTGTNN!D16),",","'RowDynamic':",ROW(BCTaiSan_DTGTNN!D16),",","'Format':'numberic'",",'Value':'",SUBSTITUTE(BCTaiSan_DTGTNN!D17,"'","\'"),"','TargetCode':''}")</f>
        <v>{'SheetId':'34a8e994-01f6-4139-9fd6-c9fdbfe60cdd','UId':'fb91aea1-b4ba-4359-9381-6c60359e7046','Col':4,'Row':17,'ColDynamic':4,'RowDynamic':16,'Format':'numberic','Value':' ','TargetCode':''}</v>
      </c>
    </row>
    <row r="689" spans="1:1" x14ac:dyDescent="0.2">
      <c r="A689" t="str">
        <f>CONCATENATE("{'SheetId':'34a8e994-01f6-4139-9fd6-c9fdbfe60cdd'",",","'UId':'28481ae3-5631-4e5b-b8ee-cb9423ef3206'",",'Col':",COLUMN(BCTaiSan_DTGTNN!E17),",'Row':",ROW(BCTaiSan_DTGTNN!E17),",","'ColDynamic':",COLUMN(BCTaiSan_DTGTNN!E16),",","'RowDynamic':",ROW(BCTaiSan_DTGTNN!E16),",","'Format':'numberic'",",'Value':'",SUBSTITUTE(BCTaiSan_DTGTNN!E17,"'","\'"),"','TargetCode':''}")</f>
        <v>{'SheetId':'34a8e994-01f6-4139-9fd6-c9fdbfe60cdd','UId':'28481ae3-5631-4e5b-b8ee-cb9423ef3206','Col':5,'Row':17,'ColDynamic':5,'RowDynamic':16,'Format':'numberic','Value':' ','TargetCode':''}</v>
      </c>
    </row>
    <row r="690" spans="1:1" x14ac:dyDescent="0.2">
      <c r="A690" t="str">
        <f>CONCATENATE("{'SheetId':'34a8e994-01f6-4139-9fd6-c9fdbfe60cdd'",",","'UId':'fbd11abc-d0ab-4575-a727-f338cccca2ee'",",'Col':",COLUMN(BCTaiSan_DTGTNN!F17),",'Row':",ROW(BCTaiSan_DTGTNN!F17),",","'ColDynamic':",COLUMN(BCTaiSan_DTGTNN!F16),",","'RowDynamic':",ROW(BCTaiSan_DTGTNN!F16),",","'Format':'numberic'",",'Value':'",SUBSTITUTE(BCTaiSan_DTGTNN!F17,"'","\'"),"','TargetCode':''}")</f>
        <v>{'SheetId':'34a8e994-01f6-4139-9fd6-c9fdbfe60cdd','UId':'fbd11abc-d0ab-4575-a727-f338cccca2ee','Col':6,'Row':17,'ColDynamic':6,'RowDynamic':16,'Format':'numberic','Value':' ','TargetCode':''}</v>
      </c>
    </row>
    <row r="691" spans="1:1" x14ac:dyDescent="0.2">
      <c r="A691" t="str">
        <f>CONCATENATE("{'SheetId':'34a8e994-01f6-4139-9fd6-c9fdbfe60cdd'",",","'UId':'5dfddc46-791f-41f3-a727-2927adc86c21'",",'Col':",COLUMN(BCTaiSan_DTGTNN!G17),",'Row':",ROW(BCTaiSan_DTGTNN!G17),",","'ColDynamic':",COLUMN(BCTaiSan_DTGTNN!G16),",","'RowDynamic':",ROW(BCTaiSan_DTGTNN!G16),",","'Format':'numberic'",",'Value':'",SUBSTITUTE(BCTaiSan_DTGTNN!G17,"'","\'"),"','TargetCode':''}")</f>
        <v>{'SheetId':'34a8e994-01f6-4139-9fd6-c9fdbfe60cdd','UId':'5dfddc46-791f-41f3-a727-2927adc86c21','Col':7,'Row':17,'ColDynamic':7,'RowDynamic':16,'Format':'numberic','Value':' ','TargetCode':''}</v>
      </c>
    </row>
    <row r="692" spans="1:1" x14ac:dyDescent="0.2">
      <c r="A692" t="str">
        <f>CONCATENATE("{'SheetId':'34a8e994-01f6-4139-9fd6-c9fdbfe60cdd'",",","'UId':'b83d066f-3531-4449-af5e-33df7348aa7d'",",'Col':",COLUMN(BCTaiSan_DTGTNN!A19),",'Row':",ROW(BCTaiSan_DTGTNN!A19),",","'ColDynamic':",COLUMN(BCTaiSan_DTGTNN!A18),",","'RowDynamic':",ROW(BCTaiSan_DTGTNN!A18),",","'Format':'string'",",'Value':'",SUBSTITUTE(BCTaiSan_DTGTNN!A19,"'","\'"),"','TargetCode':''}")</f>
        <v>{'SheetId':'34a8e994-01f6-4139-9fd6-c9fdbfe60cdd','UId':'b83d066f-3531-4449-af5e-33df7348aa7d','Col':1,'Row':19,'ColDynamic':1,'RowDynamic':18,'Format':'string','Value':'I.8','TargetCode':''}</v>
      </c>
    </row>
    <row r="693" spans="1:1" x14ac:dyDescent="0.2">
      <c r="A693" t="str">
        <f>CONCATENATE("{'SheetId':'34a8e994-01f6-4139-9fd6-c9fdbfe60cdd'",",","'UId':'350c10ba-a1f4-419c-800e-27ef8ddb9193'",",'Col':",COLUMN(BCTaiSan_DTGTNN!B19),",'Row':",ROW(BCTaiSan_DTGTNN!B19),",","'ColDynamic':",COLUMN(BCTaiSan_DTGTNN!B18),",","'RowDynamic':",ROW(BCTaiSan_DTGTNN!B18),",","'Format':'string'",",'Value':'",SUBSTITUTE(BCTaiSan_DTGTNN!B19,"'","\'"),"','TargetCode':''}")</f>
        <v>{'SheetId':'34a8e994-01f6-4139-9fd6-c9fdbfe60cdd','UId':'350c10ba-a1f4-419c-800e-27ef8ddb9193','Col':2,'Row':19,'ColDynamic':2,'RowDynamic':18,'Format':'string','Value':'Tổng tài sản','TargetCode':''}</v>
      </c>
    </row>
    <row r="694" spans="1:1" x14ac:dyDescent="0.2">
      <c r="A694" t="str">
        <f>CONCATENATE("{'SheetId':'34a8e994-01f6-4139-9fd6-c9fdbfe60cdd'",",","'UId':'b657a21f-dd7f-4d3c-aedd-63ba5820945d'",",'Col':",COLUMN(BCTaiSan_DTGTNN!C19),",'Row':",ROW(BCTaiSan_DTGTNN!C19),",","'ColDynamic':",COLUMN(BCTaiSan_DTGTNN!C18),",","'RowDynamic':",ROW(BCTaiSan_DTGTNN!C18),",","'Format':'numberic'",",'Value':'",SUBSTITUTE(BCTaiSan_DTGTNN!C19,"'","\'"),"','TargetCode':''}")</f>
        <v>{'SheetId':'34a8e994-01f6-4139-9fd6-c9fdbfe60cdd','UId':'b657a21f-dd7f-4d3c-aedd-63ba5820945d','Col':3,'Row':19,'ColDynamic':3,'RowDynamic':18,'Format':'numberic','Value':' ','TargetCode':''}</v>
      </c>
    </row>
    <row r="695" spans="1:1" x14ac:dyDescent="0.2">
      <c r="A695" t="str">
        <f>CONCATENATE("{'SheetId':'34a8e994-01f6-4139-9fd6-c9fdbfe60cdd'",",","'UId':'5d3c6519-ea0b-4fb8-9198-b47b38876183'",",'Col':",COLUMN(BCTaiSan_DTGTNN!D19),",'Row':",ROW(BCTaiSan_DTGTNN!D19),",","'ColDynamic':",COLUMN(BCTaiSan_DTGTNN!D18),",","'RowDynamic':",ROW(BCTaiSan_DTGTNN!D18),",","'Format':'numberic'",",'Value':'",SUBSTITUTE(BCTaiSan_DTGTNN!D19,"'","\'"),"','TargetCode':''}")</f>
        <v>{'SheetId':'34a8e994-01f6-4139-9fd6-c9fdbfe60cdd','UId':'5d3c6519-ea0b-4fb8-9198-b47b38876183','Col':4,'Row':19,'ColDynamic':4,'RowDynamic':18,'Format':'numberic','Value':' ','TargetCode':''}</v>
      </c>
    </row>
    <row r="696" spans="1:1" x14ac:dyDescent="0.2">
      <c r="A696" t="str">
        <f>CONCATENATE("{'SheetId':'34a8e994-01f6-4139-9fd6-c9fdbfe60cdd'",",","'UId':'92ff4940-8c73-4939-85bb-24d75016a747'",",'Col':",COLUMN(BCTaiSan_DTGTNN!E19),",'Row':",ROW(BCTaiSan_DTGTNN!E19),",","'ColDynamic':",COLUMN(BCTaiSan_DTGTNN!E18),",","'RowDynamic':",ROW(BCTaiSan_DTGTNN!E18),",","'Format':'numberic'",",'Value':'",SUBSTITUTE(BCTaiSan_DTGTNN!E19,"'","\'"),"','TargetCode':''}")</f>
        <v>{'SheetId':'34a8e994-01f6-4139-9fd6-c9fdbfe60cdd','UId':'92ff4940-8c73-4939-85bb-24d75016a747','Col':5,'Row':19,'ColDynamic':5,'RowDynamic':18,'Format':'numberic','Value':' ','TargetCode':''}</v>
      </c>
    </row>
    <row r="697" spans="1:1" x14ac:dyDescent="0.2">
      <c r="A697" t="str">
        <f>CONCATENATE("{'SheetId':'34a8e994-01f6-4139-9fd6-c9fdbfe60cdd'",",","'UId':'40d55e39-4ebf-4aac-8658-e2fa7193f766'",",'Col':",COLUMN(BCTaiSan_DTGTNN!F19),",'Row':",ROW(BCTaiSan_DTGTNN!F19),",","'ColDynamic':",COLUMN(BCTaiSan_DTGTNN!F18),",","'RowDynamic':",ROW(BCTaiSan_DTGTNN!F18),",","'Format':'numberic'",",'Value':'",SUBSTITUTE(BCTaiSan_DTGTNN!F19,"'","\'"),"','TargetCode':''}")</f>
        <v>{'SheetId':'34a8e994-01f6-4139-9fd6-c9fdbfe60cdd','UId':'40d55e39-4ebf-4aac-8658-e2fa7193f766','Col':6,'Row':19,'ColDynamic':6,'RowDynamic':18,'Format':'numberic','Value':' ','TargetCode':''}</v>
      </c>
    </row>
    <row r="698" spans="1:1" x14ac:dyDescent="0.2">
      <c r="A698" t="str">
        <f>CONCATENATE("{'SheetId':'34a8e994-01f6-4139-9fd6-c9fdbfe60cdd'",",","'UId':'2561ce78-6942-44ae-90ee-92a3366655e7'",",'Col':",COLUMN(BCTaiSan_DTGTNN!G19),",'Row':",ROW(BCTaiSan_DTGTNN!G19),",","'ColDynamic':",COLUMN(BCTaiSan_DTGTNN!G18),",","'RowDynamic':",ROW(BCTaiSan_DTGTNN!G18),",","'Format':'numberic'",",'Value':'",SUBSTITUTE(BCTaiSan_DTGTNN!G19,"'","\'"),"','TargetCode':''}")</f>
        <v>{'SheetId':'34a8e994-01f6-4139-9fd6-c9fdbfe60cdd','UId':'2561ce78-6942-44ae-90ee-92a3366655e7','Col':7,'Row':19,'ColDynamic':7,'RowDynamic':18,'Format':'numberic','Value':' ','TargetCode':''}</v>
      </c>
    </row>
    <row r="699" spans="1:1" x14ac:dyDescent="0.2">
      <c r="A699" t="str">
        <f>CONCATENATE("{'SheetId':'34a8e994-01f6-4139-9fd6-c9fdbfe60cdd'",",","'UId':'43f3dd43-a428-47ed-a73b-1b8b7aeef1c9'",",'Col':",COLUMN(BCTaiSan_DTGTNN!C20),",'Row':",ROW(BCTaiSan_DTGTNN!C20),",","'Format':'numberic'",",'Value':'",SUBSTITUTE(BCTaiSan_DTGTNN!C20,"'","\'"),"','TargetCode':''}")</f>
        <v>{'SheetId':'34a8e994-01f6-4139-9fd6-c9fdbfe60cdd','UId':'43f3dd43-a428-47ed-a73b-1b8b7aeef1c9','Col':3,'Row':20,'Format':'numberic','Value':' ','TargetCode':''}</v>
      </c>
    </row>
    <row r="700" spans="1:1" x14ac:dyDescent="0.2">
      <c r="A700" t="str">
        <f>CONCATENATE("{'SheetId':'34a8e994-01f6-4139-9fd6-c9fdbfe60cdd'",",","'UId':'ee43cbc8-acce-4dca-b839-85741247fca9'",",'Col':",COLUMN(BCTaiSan_DTGTNN!D20),",'Row':",ROW(BCTaiSan_DTGTNN!D20),",","'Format':'numberic'",",'Value':'",SUBSTITUTE(BCTaiSan_DTGTNN!D20,"'","\'"),"','TargetCode':''}")</f>
        <v>{'SheetId':'34a8e994-01f6-4139-9fd6-c9fdbfe60cdd','UId':'ee43cbc8-acce-4dca-b839-85741247fca9','Col':4,'Row':20,'Format':'numberic','Value':' ','TargetCode':''}</v>
      </c>
    </row>
    <row r="701" spans="1:1" x14ac:dyDescent="0.2">
      <c r="A701" t="str">
        <f>CONCATENATE("{'SheetId':'34a8e994-01f6-4139-9fd6-c9fdbfe60cdd'",",","'UId':'f5e10079-4127-4d8b-b718-57a9576ddcfe'",",'Col':",COLUMN(BCTaiSan_DTGTNN!E20),",'Row':",ROW(BCTaiSan_DTGTNN!E20),",","'Format':'numberic'",",'Value':'",SUBSTITUTE(BCTaiSan_DTGTNN!E20,"'","\'"),"','TargetCode':''}")</f>
        <v>{'SheetId':'34a8e994-01f6-4139-9fd6-c9fdbfe60cdd','UId':'f5e10079-4127-4d8b-b718-57a9576ddcfe','Col':5,'Row':20,'Format':'numberic','Value':' ','TargetCode':''}</v>
      </c>
    </row>
    <row r="702" spans="1:1" x14ac:dyDescent="0.2">
      <c r="A702" t="str">
        <f>CONCATENATE("{'SheetId':'34a8e994-01f6-4139-9fd6-c9fdbfe60cdd'",",","'UId':'9d127bad-df49-424e-aff5-11e9bfa24def'",",'Col':",COLUMN(BCTaiSan_DTGTNN!F20),",'Row':",ROW(BCTaiSan_DTGTNN!F20),",","'Format':'numberic'",",'Value':'",SUBSTITUTE(BCTaiSan_DTGTNN!F20,"'","\'"),"','TargetCode':''}")</f>
        <v>{'SheetId':'34a8e994-01f6-4139-9fd6-c9fdbfe60cdd','UId':'9d127bad-df49-424e-aff5-11e9bfa24def','Col':6,'Row':20,'Format':'numberic','Value':' ','TargetCode':''}</v>
      </c>
    </row>
    <row r="703" spans="1:1" x14ac:dyDescent="0.2">
      <c r="A703" t="str">
        <f>CONCATENATE("{'SheetId':'34a8e994-01f6-4139-9fd6-c9fdbfe60cdd'",",","'UId':'c94e1fd0-8580-48b2-b13f-e44a2bcbc505'",",'Col':",COLUMN(BCTaiSan_DTGTNN!G20),",'Row':",ROW(BCTaiSan_DTGTNN!G20),",","'Format':'numberic'",",'Value':'",SUBSTITUTE(BCTaiSan_DTGTNN!G20,"'","\'"),"','TargetCode':''}")</f>
        <v>{'SheetId':'34a8e994-01f6-4139-9fd6-c9fdbfe60cdd','UId':'c94e1fd0-8580-48b2-b13f-e44a2bcbc505','Col':7,'Row':20,'Format':'numberic','Value':' ','TargetCode':''}</v>
      </c>
    </row>
    <row r="704" spans="1:1" x14ac:dyDescent="0.2">
      <c r="A704" t="str">
        <f>CONCATENATE("{'SheetId':'34a8e994-01f6-4139-9fd6-c9fdbfe60cdd'",",","'UId':'562df118-293f-444f-bb74-894a86a6b1a1'",",'Col':",COLUMN(BCTaiSan_DTGTNN!C21),",'Row':",ROW(BCTaiSan_DTGTNN!C21),",","'Format':'numberic'",",'Value':'",SUBSTITUTE(BCTaiSan_DTGTNN!C21,"'","\'"),"','TargetCode':''}")</f>
        <v>{'SheetId':'34a8e994-01f6-4139-9fd6-c9fdbfe60cdd','UId':'562df118-293f-444f-bb74-894a86a6b1a1','Col':3,'Row':21,'Format':'numberic','Value':' ','TargetCode':''}</v>
      </c>
    </row>
    <row r="705" spans="1:1" x14ac:dyDescent="0.2">
      <c r="A705" t="str">
        <f>CONCATENATE("{'SheetId':'34a8e994-01f6-4139-9fd6-c9fdbfe60cdd'",",","'UId':'d7de1efc-b821-4745-abcd-75ff2777a2ba'",",'Col':",COLUMN(BCTaiSan_DTGTNN!D21),",'Row':",ROW(BCTaiSan_DTGTNN!D21),",","'Format':'numberic'",",'Value':'",SUBSTITUTE(BCTaiSan_DTGTNN!D21,"'","\'"),"','TargetCode':''}")</f>
        <v>{'SheetId':'34a8e994-01f6-4139-9fd6-c9fdbfe60cdd','UId':'d7de1efc-b821-4745-abcd-75ff2777a2ba','Col':4,'Row':21,'Format':'numberic','Value':' ','TargetCode':''}</v>
      </c>
    </row>
    <row r="706" spans="1:1" x14ac:dyDescent="0.2">
      <c r="A706" t="str">
        <f>CONCATENATE("{'SheetId':'34a8e994-01f6-4139-9fd6-c9fdbfe60cdd'",",","'UId':'82b6c89b-c4eb-4782-be48-e4d7751c3212'",",'Col':",COLUMN(BCTaiSan_DTGTNN!E21),",'Row':",ROW(BCTaiSan_DTGTNN!E21),",","'Format':'numberic'",",'Value':'",SUBSTITUTE(BCTaiSan_DTGTNN!E21,"'","\'"),"','TargetCode':''}")</f>
        <v>{'SheetId':'34a8e994-01f6-4139-9fd6-c9fdbfe60cdd','UId':'82b6c89b-c4eb-4782-be48-e4d7751c3212','Col':5,'Row':21,'Format':'numberic','Value':' ','TargetCode':''}</v>
      </c>
    </row>
    <row r="707" spans="1:1" x14ac:dyDescent="0.2">
      <c r="A707" t="str">
        <f>CONCATENATE("{'SheetId':'34a8e994-01f6-4139-9fd6-c9fdbfe60cdd'",",","'UId':'9af89d94-5f2f-4c54-a5ef-171b90df5584'",",'Col':",COLUMN(BCTaiSan_DTGTNN!F21),",'Row':",ROW(BCTaiSan_DTGTNN!F21),",","'Format':'numberic'",",'Value':'",SUBSTITUTE(BCTaiSan_DTGTNN!F21,"'","\'"),"','TargetCode':''}")</f>
        <v>{'SheetId':'34a8e994-01f6-4139-9fd6-c9fdbfe60cdd','UId':'9af89d94-5f2f-4c54-a5ef-171b90df5584','Col':6,'Row':21,'Format':'numberic','Value':' ','TargetCode':''}</v>
      </c>
    </row>
    <row r="708" spans="1:1" x14ac:dyDescent="0.2">
      <c r="A708" t="str">
        <f>CONCATENATE("{'SheetId':'34a8e994-01f6-4139-9fd6-c9fdbfe60cdd'",",","'UId':'06ebaffb-48b1-4f91-9b01-1574968cadc8'",",'Col':",COLUMN(BCTaiSan_DTGTNN!G21),",'Row':",ROW(BCTaiSan_DTGTNN!G21),",","'Format':'numberic'",",'Value':'",SUBSTITUTE(BCTaiSan_DTGTNN!G21,"'","\'"),"','TargetCode':''}")</f>
        <v>{'SheetId':'34a8e994-01f6-4139-9fd6-c9fdbfe60cdd','UId':'06ebaffb-48b1-4f91-9b01-1574968cadc8','Col':7,'Row':21,'Format':'numberic','Value':' ','TargetCode':''}</v>
      </c>
    </row>
    <row r="709" spans="1:1" x14ac:dyDescent="0.2">
      <c r="A709" t="str">
        <f>CONCATENATE("{'SheetId':'34a8e994-01f6-4139-9fd6-c9fdbfe60cdd'",",","'UId':'8d4e50c5-6fca-4120-957c-f27b973ac801'",",'Col':",COLUMN(BCTaiSan_DTGTNN!A23),",'Row':",ROW(BCTaiSan_DTGTNN!A23),",","'ColDynamic':",COLUMN(BCTaiSan_DTGTNN!A18),",","'RowDynamic':",ROW(BCTaiSan_DTGTNN!A18),",","'Format':'string'",",'Value':'",SUBSTITUTE(BCTaiSan_DTGTNN!A23,"'","\'"),"','TargetCode':''}")</f>
        <v>{'SheetId':'34a8e994-01f6-4139-9fd6-c9fdbfe60cdd','UId':'8d4e50c5-6fca-4120-957c-f27b973ac801','Col':1,'Row':23,'ColDynamic':1,'RowDynamic':18,'Format':'string','Value':'II.2','TargetCode':''}</v>
      </c>
    </row>
    <row r="710" spans="1:1" x14ac:dyDescent="0.2">
      <c r="A710" t="str">
        <f>CONCATENATE("{'SheetId':'34a8e994-01f6-4139-9fd6-c9fdbfe60cdd'",",","'UId':'cb96d995-455e-4e25-a60d-cdca1745d8bc'",",'Col':",COLUMN(BCTaiSan_DTGTNN!B23),",'Row':",ROW(BCTaiSan_DTGTNN!B23),",","'ColDynamic':",COLUMN(BCTaiSan_DTGTNN!B18),",","'RowDynamic':",ROW(BCTaiSan_DTGTNN!B18),",","'Format':'string'",",'Value':'",SUBSTITUTE(BCTaiSan_DTGTNN!B23,"'","\'"),"','TargetCode':''}")</f>
        <v>{'SheetId':'34a8e994-01f6-4139-9fd6-c9fdbfe60cdd','UId':'cb96d995-455e-4e25-a60d-cdca1745d8bc','Col':2,'Row':23,'ColDynamic':2,'RowDynamic':18,'Format':'string','Value':'Các khoản phải trả khác','TargetCode':''}</v>
      </c>
    </row>
    <row r="711" spans="1:1" x14ac:dyDescent="0.2">
      <c r="A711" t="str">
        <f>CONCATENATE("{'SheetId':'34a8e994-01f6-4139-9fd6-c9fdbfe60cdd'",",","'UId':'39ac2913-cfc7-486d-9654-6715727fc13d'",",'Col':",COLUMN(BCTaiSan_DTGTNN!C23),",'Row':",ROW(BCTaiSan_DTGTNN!C23),",","'ColDynamic':",COLUMN(BCTaiSan_DTGTNN!C18),",","'RowDynamic':",ROW(BCTaiSan_DTGTNN!C18),",","'Format':'numberic'",",'Value':'",SUBSTITUTE(BCTaiSan_DTGTNN!C23,"'","\'"),"','TargetCode':''}")</f>
        <v>{'SheetId':'34a8e994-01f6-4139-9fd6-c9fdbfe60cdd','UId':'39ac2913-cfc7-486d-9654-6715727fc13d','Col':3,'Row':23,'ColDynamic':3,'RowDynamic':18,'Format':'numberic','Value':' ','TargetCode':''}</v>
      </c>
    </row>
    <row r="712" spans="1:1" x14ac:dyDescent="0.2">
      <c r="A712" t="str">
        <f>CONCATENATE("{'SheetId':'34a8e994-01f6-4139-9fd6-c9fdbfe60cdd'",",","'UId':'12862020-a36f-457c-bf39-dc3b3cbff690'",",'Col':",COLUMN(BCTaiSan_DTGTNN!D23),",'Row':",ROW(BCTaiSan_DTGTNN!D23),",","'ColDynamic':",COLUMN(BCTaiSan_DTGTNN!D18),",","'RowDynamic':",ROW(BCTaiSan_DTGTNN!D18),",","'Format':'numberic'",",'Value':'",SUBSTITUTE(BCTaiSan_DTGTNN!D23,"'","\'"),"','TargetCode':''}")</f>
        <v>{'SheetId':'34a8e994-01f6-4139-9fd6-c9fdbfe60cdd','UId':'12862020-a36f-457c-bf39-dc3b3cbff690','Col':4,'Row':23,'ColDynamic':4,'RowDynamic':18,'Format':'numberic','Value':' ','TargetCode':''}</v>
      </c>
    </row>
    <row r="713" spans="1:1" x14ac:dyDescent="0.2">
      <c r="A713" t="str">
        <f>CONCATENATE("{'SheetId':'34a8e994-01f6-4139-9fd6-c9fdbfe60cdd'",",","'UId':'6b59c9f1-2538-41eb-b593-fbf1d19a9949'",",'Col':",COLUMN(BCTaiSan_DTGTNN!E23),",'Row':",ROW(BCTaiSan_DTGTNN!E23),",","'ColDynamic':",COLUMN(BCTaiSan_DTGTNN!E18),",","'RowDynamic':",ROW(BCTaiSan_DTGTNN!E18),",","'Format':'numberic'",",'Value':'",SUBSTITUTE(BCTaiSan_DTGTNN!E23,"'","\'"),"','TargetCode':''}")</f>
        <v>{'SheetId':'34a8e994-01f6-4139-9fd6-c9fdbfe60cdd','UId':'6b59c9f1-2538-41eb-b593-fbf1d19a9949','Col':5,'Row':23,'ColDynamic':5,'RowDynamic':18,'Format':'numberic','Value':' ','TargetCode':''}</v>
      </c>
    </row>
    <row r="714" spans="1:1" x14ac:dyDescent="0.2">
      <c r="A714" t="str">
        <f>CONCATENATE("{'SheetId':'34a8e994-01f6-4139-9fd6-c9fdbfe60cdd'",",","'UId':'1daffe3c-8540-4041-b248-bd293eb3b6a8'",",'Col':",COLUMN(BCTaiSan_DTGTNN!F23),",'Row':",ROW(BCTaiSan_DTGTNN!F23),",","'ColDynamic':",COLUMN(BCTaiSan_DTGTNN!F18),",","'RowDynamic':",ROW(BCTaiSan_DTGTNN!F18),",","'Format':'numberic'",",'Value':'",SUBSTITUTE(BCTaiSan_DTGTNN!F23,"'","\'"),"','TargetCode':''}")</f>
        <v>{'SheetId':'34a8e994-01f6-4139-9fd6-c9fdbfe60cdd','UId':'1daffe3c-8540-4041-b248-bd293eb3b6a8','Col':6,'Row':23,'ColDynamic':6,'RowDynamic':18,'Format':'numberic','Value':' ','TargetCode':''}</v>
      </c>
    </row>
    <row r="715" spans="1:1" x14ac:dyDescent="0.2">
      <c r="A715" t="str">
        <f>CONCATENATE("{'SheetId':'34a8e994-01f6-4139-9fd6-c9fdbfe60cdd'",",","'UId':'df62815e-1c91-4059-be71-fa50e634fffb'",",'Col':",COLUMN(BCTaiSan_DTGTNN!G23),",'Row':",ROW(BCTaiSan_DTGTNN!G23),",","'ColDynamic':",COLUMN(BCTaiSan_DTGTNN!G18),",","'RowDynamic':",ROW(BCTaiSan_DTGTNN!G18),",","'Format':'numberic'",",'Value':'",SUBSTITUTE(BCTaiSan_DTGTNN!G23,"'","\'"),"','TargetCode':''}")</f>
        <v>{'SheetId':'34a8e994-01f6-4139-9fd6-c9fdbfe60cdd','UId':'df62815e-1c91-4059-be71-fa50e634fffb','Col':7,'Row':23,'ColDynamic':7,'RowDynamic':18,'Format':'numberic','Value':' ','TargetCode':''}</v>
      </c>
    </row>
    <row r="716" spans="1:1" x14ac:dyDescent="0.2">
      <c r="A716" t="str">
        <f>CONCATENATE("{'SheetId':'34a8e994-01f6-4139-9fd6-c9fdbfe60cdd'",",","'UId':'e1f53408-b859-4c14-837b-9f97884502a8'",",'Col':",COLUMN(BCTaiSan_DTGTNN!C24),",'Row':",ROW(BCTaiSan_DTGTNN!C24),",","'Format':'numberic'",",'Value':'",SUBSTITUTE(BCTaiSan_DTGTNN!C24,"'","\'"),"','TargetCode':''}")</f>
        <v>{'SheetId':'34a8e994-01f6-4139-9fd6-c9fdbfe60cdd','UId':'e1f53408-b859-4c14-837b-9f97884502a8','Col':3,'Row':24,'Format':'numberic','Value':' ','TargetCode':''}</v>
      </c>
    </row>
    <row r="717" spans="1:1" x14ac:dyDescent="0.2">
      <c r="A717" t="str">
        <f>CONCATENATE("{'SheetId':'34a8e994-01f6-4139-9fd6-c9fdbfe60cdd'",",","'UId':'41152582-a5fc-4f56-8e27-a6d405c9c1f1'",",'Col':",COLUMN(BCTaiSan_DTGTNN!D24),",'Row':",ROW(BCTaiSan_DTGTNN!D24),",","'Format':'numberic'",",'Value':'",SUBSTITUTE(BCTaiSan_DTGTNN!D24,"'","\'"),"','TargetCode':''}")</f>
        <v>{'SheetId':'34a8e994-01f6-4139-9fd6-c9fdbfe60cdd','UId':'41152582-a5fc-4f56-8e27-a6d405c9c1f1','Col':4,'Row':24,'Format':'numberic','Value':' ','TargetCode':''}</v>
      </c>
    </row>
    <row r="718" spans="1:1" x14ac:dyDescent="0.2">
      <c r="A718" t="str">
        <f>CONCATENATE("{'SheetId':'34a8e994-01f6-4139-9fd6-c9fdbfe60cdd'",",","'UId':'ffa1fd67-eae6-495c-ad39-5e01c5dcdd53'",",'Col':",COLUMN(BCTaiSan_DTGTNN!E24),",'Row':",ROW(BCTaiSan_DTGTNN!E24),",","'Format':'numberic'",",'Value':'",SUBSTITUTE(BCTaiSan_DTGTNN!E24,"'","\'"),"','TargetCode':''}")</f>
        <v>{'SheetId':'34a8e994-01f6-4139-9fd6-c9fdbfe60cdd','UId':'ffa1fd67-eae6-495c-ad39-5e01c5dcdd53','Col':5,'Row':24,'Format':'numberic','Value':' ','TargetCode':''}</v>
      </c>
    </row>
    <row r="719" spans="1:1" x14ac:dyDescent="0.2">
      <c r="A719" t="str">
        <f>CONCATENATE("{'SheetId':'34a8e994-01f6-4139-9fd6-c9fdbfe60cdd'",",","'UId':'848c53b9-e03f-4db0-bfca-c48dca3d4373'",",'Col':",COLUMN(BCTaiSan_DTGTNN!F24),",'Row':",ROW(BCTaiSan_DTGTNN!F24),",","'Format':'numberic'",",'Value':'",SUBSTITUTE(BCTaiSan_DTGTNN!F24,"'","\'"),"','TargetCode':''}")</f>
        <v>{'SheetId':'34a8e994-01f6-4139-9fd6-c9fdbfe60cdd','UId':'848c53b9-e03f-4db0-bfca-c48dca3d4373','Col':6,'Row':24,'Format':'numberic','Value':' ','TargetCode':''}</v>
      </c>
    </row>
    <row r="720" spans="1:1" x14ac:dyDescent="0.2">
      <c r="A720" t="str">
        <f>CONCATENATE("{'SheetId':'34a8e994-01f6-4139-9fd6-c9fdbfe60cdd'",",","'UId':'8a643879-d4b2-4615-91ce-d8a7e5c0f52d'",",'Col':",COLUMN(BCTaiSan_DTGTNN!G24),",'Row':",ROW(BCTaiSan_DTGTNN!G24),",","'Format':'numberic'",",'Value':'",SUBSTITUTE(BCTaiSan_DTGTNN!G24,"'","\'"),"','TargetCode':''}")</f>
        <v>{'SheetId':'34a8e994-01f6-4139-9fd6-c9fdbfe60cdd','UId':'8a643879-d4b2-4615-91ce-d8a7e5c0f52d','Col':7,'Row':24,'Format':'numberic','Value':' ','TargetCode':''}</v>
      </c>
    </row>
    <row r="721" spans="1:1" x14ac:dyDescent="0.2">
      <c r="A721" t="str">
        <f>CONCATENATE("{'SheetId':'b85f0c9c-2c9c-42cb-97e8-cf3b2f1ff40b'",",","'UId':'d3598d7f-b99c-47de-a946-3780e5aaa44d'",",'Col':",COLUMN(KetQuaHoatDong_DTGTNN!C3),",'Row':",ROW(KetQuaHoatDong_DTGTNN!C3),",","'Format':'numberic'",",'Value':'",SUBSTITUTE(KetQuaHoatDong_DTGTNN!C3,"'","\'"),"','TargetCode':''}")</f>
        <v>{'SheetId':'b85f0c9c-2c9c-42cb-97e8-cf3b2f1ff40b','UId':'d3598d7f-b99c-47de-a946-3780e5aaa44d','Col':3,'Row':3,'Format':'numberic','Value':' ','TargetCode':''}</v>
      </c>
    </row>
    <row r="722" spans="1:1" x14ac:dyDescent="0.2">
      <c r="A722" t="str">
        <f>CONCATENATE("{'SheetId':'b85f0c9c-2c9c-42cb-97e8-cf3b2f1ff40b'",",","'UId':'89a33e01-0c3c-4523-aaed-7c213432c0f3'",",'Col':",COLUMN(KetQuaHoatDong_DTGTNN!D3),",'Row':",ROW(KetQuaHoatDong_DTGTNN!D3),",","'Format':'numberic'",",'Value':'",SUBSTITUTE(KetQuaHoatDong_DTGTNN!D3,"'","\'"),"','TargetCode':''}")</f>
        <v>{'SheetId':'b85f0c9c-2c9c-42cb-97e8-cf3b2f1ff40b','UId':'89a33e01-0c3c-4523-aaed-7c213432c0f3','Col':4,'Row':3,'Format':'numberic','Value':' ','TargetCode':''}</v>
      </c>
    </row>
    <row r="723" spans="1:1" x14ac:dyDescent="0.2">
      <c r="A723" t="str">
        <f>CONCATENATE("{'SheetId':'b85f0c9c-2c9c-42cb-97e8-cf3b2f1ff40b'",",","'UId':'75ce2163-e549-446f-9595-3ff88fb46187'",",'Col':",COLUMN(KetQuaHoatDong_DTGTNN!E3),",'Row':",ROW(KetQuaHoatDong_DTGTNN!E3),",","'Format':'numberic'",",'Value':'",SUBSTITUTE(KetQuaHoatDong_DTGTNN!E3,"'","\'"),"','TargetCode':''}")</f>
        <v>{'SheetId':'b85f0c9c-2c9c-42cb-97e8-cf3b2f1ff40b','UId':'75ce2163-e549-446f-9595-3ff88fb46187','Col':5,'Row':3,'Format':'numberic','Value':' ','TargetCode':''}</v>
      </c>
    </row>
    <row r="724" spans="1:1" x14ac:dyDescent="0.2">
      <c r="A724" t="str">
        <f>CONCATENATE("{'SheetId':'b85f0c9c-2c9c-42cb-97e8-cf3b2f1ff40b'",",","'UId':'64c81976-b294-4de5-ad8e-e59069ed5ca7'",",'Col':",COLUMN(KetQuaHoatDong_DTGTNN!F3),",'Row':",ROW(KetQuaHoatDong_DTGTNN!F3),",","'Format':'numberic'",",'Value':'",SUBSTITUTE(KetQuaHoatDong_DTGTNN!F3,"'","\'"),"','TargetCode':''}")</f>
        <v>{'SheetId':'b85f0c9c-2c9c-42cb-97e8-cf3b2f1ff40b','UId':'64c81976-b294-4de5-ad8e-e59069ed5ca7','Col':6,'Row':3,'Format':'numberic','Value':' ','TargetCode':''}</v>
      </c>
    </row>
    <row r="725" spans="1:1" x14ac:dyDescent="0.2">
      <c r="A725" t="str">
        <f>CONCATENATE("{'SheetId':'b85f0c9c-2c9c-42cb-97e8-cf3b2f1ff40b'",",","'UId':'4600ecc0-c5e9-4760-96c2-9eefb3952371'",",'Col':",COLUMN(KetQuaHoatDong_DTGTNN!G3),",'Row':",ROW(KetQuaHoatDong_DTGTNN!G3),",","'Format':'numberic'",",'Value':'",SUBSTITUTE(KetQuaHoatDong_DTGTNN!G3,"'","\'"),"','TargetCode':''}")</f>
        <v>{'SheetId':'b85f0c9c-2c9c-42cb-97e8-cf3b2f1ff40b','UId':'4600ecc0-c5e9-4760-96c2-9eefb3952371','Col':7,'Row':3,'Format':'numberic','Value':' ','TargetCode':''}</v>
      </c>
    </row>
    <row r="726" spans="1:1" x14ac:dyDescent="0.2">
      <c r="A726" t="str">
        <f>CONCATENATE("{'SheetId':'b85f0c9c-2c9c-42cb-97e8-cf3b2f1ff40b'",",","'UId':'d9593858-28fd-4ac3-baee-be4d8f0a6b97'",",'Col':",COLUMN(KetQuaHoatDong_DTGTNN!C4),",'Row':",ROW(KetQuaHoatDong_DTGTNN!C4),",","'Format':'numberic'",",'Value':'",SUBSTITUTE(KetQuaHoatDong_DTGTNN!C4,"'","\'"),"','TargetCode':''}")</f>
        <v>{'SheetId':'b85f0c9c-2c9c-42cb-97e8-cf3b2f1ff40b','UId':'d9593858-28fd-4ac3-baee-be4d8f0a6b97','Col':3,'Row':4,'Format':'numberic','Value':' ','TargetCode':''}</v>
      </c>
    </row>
    <row r="727" spans="1:1" x14ac:dyDescent="0.2">
      <c r="A727" t="str">
        <f>CONCATENATE("{'SheetId':'b85f0c9c-2c9c-42cb-97e8-cf3b2f1ff40b'",",","'UId':'d9e7fd8b-ec79-41a7-b789-8067f4f84a57'",",'Col':",COLUMN(KetQuaHoatDong_DTGTNN!D4),",'Row':",ROW(KetQuaHoatDong_DTGTNN!D4),",","'Format':'numberic'",",'Value':'",SUBSTITUTE(KetQuaHoatDong_DTGTNN!D4,"'","\'"),"','TargetCode':''}")</f>
        <v>{'SheetId':'b85f0c9c-2c9c-42cb-97e8-cf3b2f1ff40b','UId':'d9e7fd8b-ec79-41a7-b789-8067f4f84a57','Col':4,'Row':4,'Format':'numberic','Value':' ','TargetCode':''}</v>
      </c>
    </row>
    <row r="728" spans="1:1" x14ac:dyDescent="0.2">
      <c r="A728" t="str">
        <f>CONCATENATE("{'SheetId':'b85f0c9c-2c9c-42cb-97e8-cf3b2f1ff40b'",",","'UId':'6d522944-59c1-4b80-a6a9-0a6839901876'",",'Col':",COLUMN(KetQuaHoatDong_DTGTNN!E4),",'Row':",ROW(KetQuaHoatDong_DTGTNN!E4),",","'Format':'numberic'",",'Value':'",SUBSTITUTE(KetQuaHoatDong_DTGTNN!E4,"'","\'"),"','TargetCode':''}")</f>
        <v>{'SheetId':'b85f0c9c-2c9c-42cb-97e8-cf3b2f1ff40b','UId':'6d522944-59c1-4b80-a6a9-0a6839901876','Col':5,'Row':4,'Format':'numberic','Value':' ','TargetCode':''}</v>
      </c>
    </row>
    <row r="729" spans="1:1" x14ac:dyDescent="0.2">
      <c r="A729" t="str">
        <f>CONCATENATE("{'SheetId':'b85f0c9c-2c9c-42cb-97e8-cf3b2f1ff40b'",",","'UId':'22677e63-5680-4c53-b3a7-a608e7c538ab'",",'Col':",COLUMN(KetQuaHoatDong_DTGTNN!F4),",'Row':",ROW(KetQuaHoatDong_DTGTNN!F4),",","'Format':'numberic'",",'Value':'",SUBSTITUTE(KetQuaHoatDong_DTGTNN!F4,"'","\'"),"','TargetCode':''}")</f>
        <v>{'SheetId':'b85f0c9c-2c9c-42cb-97e8-cf3b2f1ff40b','UId':'22677e63-5680-4c53-b3a7-a608e7c538ab','Col':6,'Row':4,'Format':'numberic','Value':' ','TargetCode':''}</v>
      </c>
    </row>
    <row r="730" spans="1:1" x14ac:dyDescent="0.2">
      <c r="A730" t="str">
        <f>CONCATENATE("{'SheetId':'b85f0c9c-2c9c-42cb-97e8-cf3b2f1ff40b'",",","'UId':'7acdd36a-52be-46af-a4b8-961f14a865dd'",",'Col':",COLUMN(KetQuaHoatDong_DTGTNN!G4),",'Row':",ROW(KetQuaHoatDong_DTGTNN!G4),",","'Format':'numberic'",",'Value':'",SUBSTITUTE(KetQuaHoatDong_DTGTNN!G4,"'","\'"),"','TargetCode':''}")</f>
        <v>{'SheetId':'b85f0c9c-2c9c-42cb-97e8-cf3b2f1ff40b','UId':'7acdd36a-52be-46af-a4b8-961f14a865dd','Col':7,'Row':4,'Format':'numberic','Value':' ','TargetCode':''}</v>
      </c>
    </row>
    <row r="731" spans="1:1" x14ac:dyDescent="0.2">
      <c r="A731" t="str">
        <f>CONCATENATE("{'SheetId':'b85f0c9c-2c9c-42cb-97e8-cf3b2f1ff40b'",",","'UId':'deb219ed-3c66-4219-978d-a23b19c7be0e'",",'Col':",COLUMN(KetQuaHoatDong_DTGTNN!C5),",'Row':",ROW(KetQuaHoatDong_DTGTNN!C5),",","'Format':'numberic'",",'Value':'",SUBSTITUTE(KetQuaHoatDong_DTGTNN!C5,"'","\'"),"','TargetCode':''}")</f>
        <v>{'SheetId':'b85f0c9c-2c9c-42cb-97e8-cf3b2f1ff40b','UId':'deb219ed-3c66-4219-978d-a23b19c7be0e','Col':3,'Row':5,'Format':'numberic','Value':' ','TargetCode':''}</v>
      </c>
    </row>
    <row r="732" spans="1:1" x14ac:dyDescent="0.2">
      <c r="A732" t="str">
        <f>CONCATENATE("{'SheetId':'b85f0c9c-2c9c-42cb-97e8-cf3b2f1ff40b'",",","'UId':'25ced59f-a3f2-491f-8001-fd2d12e54059'",",'Col':",COLUMN(KetQuaHoatDong_DTGTNN!D5),",'Row':",ROW(KetQuaHoatDong_DTGTNN!D5),",","'Format':'numberic'",",'Value':'",SUBSTITUTE(KetQuaHoatDong_DTGTNN!D5,"'","\'"),"','TargetCode':''}")</f>
        <v>{'SheetId':'b85f0c9c-2c9c-42cb-97e8-cf3b2f1ff40b','UId':'25ced59f-a3f2-491f-8001-fd2d12e54059','Col':4,'Row':5,'Format':'numberic','Value':' ','TargetCode':''}</v>
      </c>
    </row>
    <row r="733" spans="1:1" x14ac:dyDescent="0.2">
      <c r="A733" t="str">
        <f>CONCATENATE("{'SheetId':'b85f0c9c-2c9c-42cb-97e8-cf3b2f1ff40b'",",","'UId':'75907e69-7b6f-4322-b992-eed3748419d9'",",'Col':",COLUMN(KetQuaHoatDong_DTGTNN!E5),",'Row':",ROW(KetQuaHoatDong_DTGTNN!E5),",","'Format':'numberic'",",'Value':'",SUBSTITUTE(KetQuaHoatDong_DTGTNN!E5,"'","\'"),"','TargetCode':''}")</f>
        <v>{'SheetId':'b85f0c9c-2c9c-42cb-97e8-cf3b2f1ff40b','UId':'75907e69-7b6f-4322-b992-eed3748419d9','Col':5,'Row':5,'Format':'numberic','Value':' ','TargetCode':''}</v>
      </c>
    </row>
    <row r="734" spans="1:1" x14ac:dyDescent="0.2">
      <c r="A734" t="str">
        <f>CONCATENATE("{'SheetId':'b85f0c9c-2c9c-42cb-97e8-cf3b2f1ff40b'",",","'UId':'df8a7b02-3a7a-4ac9-b9f6-1d8de594021f'",",'Col':",COLUMN(KetQuaHoatDong_DTGTNN!F5),",'Row':",ROW(KetQuaHoatDong_DTGTNN!F5),",","'Format':'numberic'",",'Value':'",SUBSTITUTE(KetQuaHoatDong_DTGTNN!F5,"'","\'"),"','TargetCode':''}")</f>
        <v>{'SheetId':'b85f0c9c-2c9c-42cb-97e8-cf3b2f1ff40b','UId':'df8a7b02-3a7a-4ac9-b9f6-1d8de594021f','Col':6,'Row':5,'Format':'numberic','Value':' ','TargetCode':''}</v>
      </c>
    </row>
    <row r="735" spans="1:1" x14ac:dyDescent="0.2">
      <c r="A735" t="str">
        <f>CONCATENATE("{'SheetId':'b85f0c9c-2c9c-42cb-97e8-cf3b2f1ff40b'",",","'UId':'fc1f9195-3048-43c6-ab00-3355dd2f3581'",",'Col':",COLUMN(KetQuaHoatDong_DTGTNN!G5),",'Row':",ROW(KetQuaHoatDong_DTGTNN!G5),",","'Format':'numberic'",",'Value':'",SUBSTITUTE(KetQuaHoatDong_DTGTNN!G5,"'","\'"),"','TargetCode':''}")</f>
        <v>{'SheetId':'b85f0c9c-2c9c-42cb-97e8-cf3b2f1ff40b','UId':'fc1f9195-3048-43c6-ab00-3355dd2f3581','Col':7,'Row':5,'Format':'numberic','Value':' ','TargetCode':''}</v>
      </c>
    </row>
    <row r="736" spans="1:1" x14ac:dyDescent="0.2">
      <c r="A736" t="str">
        <f>CONCATENATE("{'SheetId':'b85f0c9c-2c9c-42cb-97e8-cf3b2f1ff40b'",",","'UId':'c6bd1aa7-b873-4c67-a2c6-960a2e8f25b7'",",'Col':",COLUMN(KetQuaHoatDong_DTGTNN!C6),",'Row':",ROW(KetQuaHoatDong_DTGTNN!C6),",","'Format':'numberic'",",'Value':'",SUBSTITUTE(KetQuaHoatDong_DTGTNN!C6,"'","\'"),"','TargetCode':''}")</f>
        <v>{'SheetId':'b85f0c9c-2c9c-42cb-97e8-cf3b2f1ff40b','UId':'c6bd1aa7-b873-4c67-a2c6-960a2e8f25b7','Col':3,'Row':6,'Format':'numberic','Value':' ','TargetCode':''}</v>
      </c>
    </row>
    <row r="737" spans="1:1" x14ac:dyDescent="0.2">
      <c r="A737" t="str">
        <f>CONCATENATE("{'SheetId':'b85f0c9c-2c9c-42cb-97e8-cf3b2f1ff40b'",",","'UId':'345b4213-7d25-4e4a-b681-6f0751d59607'",",'Col':",COLUMN(KetQuaHoatDong_DTGTNN!D6),",'Row':",ROW(KetQuaHoatDong_DTGTNN!D6),",","'Format':'numberic'",",'Value':'",SUBSTITUTE(KetQuaHoatDong_DTGTNN!D6,"'","\'"),"','TargetCode':''}")</f>
        <v>{'SheetId':'b85f0c9c-2c9c-42cb-97e8-cf3b2f1ff40b','UId':'345b4213-7d25-4e4a-b681-6f0751d59607','Col':4,'Row':6,'Format':'numberic','Value':' ','TargetCode':''}</v>
      </c>
    </row>
    <row r="738" spans="1:1" x14ac:dyDescent="0.2">
      <c r="A738" t="str">
        <f>CONCATENATE("{'SheetId':'b85f0c9c-2c9c-42cb-97e8-cf3b2f1ff40b'",",","'UId':'616c3ae3-0b6c-45aa-9562-79badf291641'",",'Col':",COLUMN(KetQuaHoatDong_DTGTNN!E6),",'Row':",ROW(KetQuaHoatDong_DTGTNN!E6),",","'Format':'numberic'",",'Value':'",SUBSTITUTE(KetQuaHoatDong_DTGTNN!E6,"'","\'"),"','TargetCode':''}")</f>
        <v>{'SheetId':'b85f0c9c-2c9c-42cb-97e8-cf3b2f1ff40b','UId':'616c3ae3-0b6c-45aa-9562-79badf291641','Col':5,'Row':6,'Format':'numberic','Value':' ','TargetCode':''}</v>
      </c>
    </row>
    <row r="739" spans="1:1" x14ac:dyDescent="0.2">
      <c r="A739" t="str">
        <f>CONCATENATE("{'SheetId':'b85f0c9c-2c9c-42cb-97e8-cf3b2f1ff40b'",",","'UId':'98afffc9-bde2-4ca5-9bad-241dae7597f5'",",'Col':",COLUMN(KetQuaHoatDong_DTGTNN!F6),",'Row':",ROW(KetQuaHoatDong_DTGTNN!F6),",","'Format':'numberic'",",'Value':'",SUBSTITUTE(KetQuaHoatDong_DTGTNN!F6,"'","\'"),"','TargetCode':''}")</f>
        <v>{'SheetId':'b85f0c9c-2c9c-42cb-97e8-cf3b2f1ff40b','UId':'98afffc9-bde2-4ca5-9bad-241dae7597f5','Col':6,'Row':6,'Format':'numberic','Value':' ','TargetCode':''}</v>
      </c>
    </row>
    <row r="740" spans="1:1" x14ac:dyDescent="0.2">
      <c r="A740" t="str">
        <f>CONCATENATE("{'SheetId':'b85f0c9c-2c9c-42cb-97e8-cf3b2f1ff40b'",",","'UId':'528538fb-5a26-4894-bf45-d22045fea469'",",'Col':",COLUMN(KetQuaHoatDong_DTGTNN!G6),",'Row':",ROW(KetQuaHoatDong_DTGTNN!G6),",","'Format':'numberic'",",'Value':'",SUBSTITUTE(KetQuaHoatDong_DTGTNN!G6,"'","\'"),"','TargetCode':''}")</f>
        <v>{'SheetId':'b85f0c9c-2c9c-42cb-97e8-cf3b2f1ff40b','UId':'528538fb-5a26-4894-bf45-d22045fea469','Col':7,'Row':6,'Format':'numberic','Value':' ','TargetCode':''}</v>
      </c>
    </row>
    <row r="741" spans="1:1" x14ac:dyDescent="0.2">
      <c r="A741" t="str">
        <f>CONCATENATE("{'SheetId':'b85f0c9c-2c9c-42cb-97e8-cf3b2f1ff40b'",",","'UId':'5c6952c8-5212-40a7-87b6-34ffc3a06f4b'",",'Col':",COLUMN(KetQuaHoatDong_DTGTNN!A8),",'Row':",ROW(KetQuaHoatDong_DTGTNN!A8),",","'ColDynamic':",COLUMN(KetQuaHoatDong_DTGTNN!A7),",","'RowDynamic':",ROW(KetQuaHoatDong_DTGTNN!A7),",","'Format':'string'",",'Value':'",SUBSTITUTE(KetQuaHoatDong_DTGTNN!A8,"'","\'"),"','TargetCode':''}")</f>
        <v>{'SheetId':'b85f0c9c-2c9c-42cb-97e8-cf3b2f1ff40b','UId':'5c6952c8-5212-40a7-87b6-34ffc3a06f4b','Col':1,'Row':8,'ColDynamic':1,'RowDynamic':7,'Format':'string','Value':'II','TargetCode':''}</v>
      </c>
    </row>
    <row r="742" spans="1:1" x14ac:dyDescent="0.2">
      <c r="A742" t="str">
        <f>CONCATENATE("{'SheetId':'b85f0c9c-2c9c-42cb-97e8-cf3b2f1ff40b'",",","'UId':'34af04fb-dd1d-454b-8789-df3c819f4b68'",",'Col':",COLUMN(KetQuaHoatDong_DTGTNN!B8),",'Row':",ROW(KetQuaHoatDong_DTGTNN!B8),",","'ColDynamic':",COLUMN(KetQuaHoatDong_DTGTNN!B7),",","'RowDynamic':",ROW(KetQuaHoatDong_DTGTNN!B7),",","'Format':'string'",",'Value':'",SUBSTITUTE(KetQuaHoatDong_DTGTNN!B8,"'","\'"),"','TargetCode':''}")</f>
        <v>{'SheetId':'b85f0c9c-2c9c-42cb-97e8-cf3b2f1ff40b','UId':'34af04fb-dd1d-454b-8789-df3c819f4b68','Col':2,'Row':8,'ColDynamic':2,'RowDynamic':7,'Format':'string','Value':'Chi phí đầu tư gián tiếp ra nước ngoài','TargetCode':''}</v>
      </c>
    </row>
    <row r="743" spans="1:1" x14ac:dyDescent="0.2">
      <c r="A743" t="str">
        <f>CONCATENATE("{'SheetId':'b85f0c9c-2c9c-42cb-97e8-cf3b2f1ff40b'",",","'UId':'74e6b0b7-7c73-46ae-9f1e-f19d3faf7f28'",",'Col':",COLUMN(KetQuaHoatDong_DTGTNN!C8),",'Row':",ROW(KetQuaHoatDong_DTGTNN!C8),",","'ColDynamic':",COLUMN(KetQuaHoatDong_DTGTNN!C7),",","'RowDynamic':",ROW(KetQuaHoatDong_DTGTNN!C7),",","'Format':'numberic'",",'Value':'",SUBSTITUTE(KetQuaHoatDong_DTGTNN!C8,"'","\'"),"','TargetCode':''}")</f>
        <v>{'SheetId':'b85f0c9c-2c9c-42cb-97e8-cf3b2f1ff40b','UId':'74e6b0b7-7c73-46ae-9f1e-f19d3faf7f28','Col':3,'Row':8,'ColDynamic':3,'RowDynamic':7,'Format':'numberic','Value':' ','TargetCode':''}</v>
      </c>
    </row>
    <row r="744" spans="1:1" x14ac:dyDescent="0.2">
      <c r="A744" t="str">
        <f>CONCATENATE("{'SheetId':'b85f0c9c-2c9c-42cb-97e8-cf3b2f1ff40b'",",","'UId':'6048d942-0253-4930-9e82-589c4337cfb8'",",'Col':",COLUMN(KetQuaHoatDong_DTGTNN!D8),",'Row':",ROW(KetQuaHoatDong_DTGTNN!D8),",","'ColDynamic':",COLUMN(KetQuaHoatDong_DTGTNN!D7),",","'RowDynamic':",ROW(KetQuaHoatDong_DTGTNN!D7),",","'Format':'numberic'",",'Value':'",SUBSTITUTE(KetQuaHoatDong_DTGTNN!D8,"'","\'"),"','TargetCode':''}")</f>
        <v>{'SheetId':'b85f0c9c-2c9c-42cb-97e8-cf3b2f1ff40b','UId':'6048d942-0253-4930-9e82-589c4337cfb8','Col':4,'Row':8,'ColDynamic':4,'RowDynamic':7,'Format':'numberic','Value':' ','TargetCode':''}</v>
      </c>
    </row>
    <row r="745" spans="1:1" x14ac:dyDescent="0.2">
      <c r="A745" t="str">
        <f>CONCATENATE("{'SheetId':'b85f0c9c-2c9c-42cb-97e8-cf3b2f1ff40b'",",","'UId':'54a552e4-c716-4231-a7e9-f4d27df5a39e'",",'Col':",COLUMN(KetQuaHoatDong_DTGTNN!E8),",'Row':",ROW(KetQuaHoatDong_DTGTNN!E8),",","'ColDynamic':",COLUMN(KetQuaHoatDong_DTGTNN!E7),",","'RowDynamic':",ROW(KetQuaHoatDong_DTGTNN!E7),",","'Format':'numberic'",",'Value':'",SUBSTITUTE(KetQuaHoatDong_DTGTNN!E8,"'","\'"),"','TargetCode':''}")</f>
        <v>{'SheetId':'b85f0c9c-2c9c-42cb-97e8-cf3b2f1ff40b','UId':'54a552e4-c716-4231-a7e9-f4d27df5a39e','Col':5,'Row':8,'ColDynamic':5,'RowDynamic':7,'Format':'numberic','Value':' ','TargetCode':''}</v>
      </c>
    </row>
    <row r="746" spans="1:1" x14ac:dyDescent="0.2">
      <c r="A746" t="str">
        <f>CONCATENATE("{'SheetId':'b85f0c9c-2c9c-42cb-97e8-cf3b2f1ff40b'",",","'UId':'b2f7144d-a9e5-4d78-b7c5-428bf343f0ad'",",'Col':",COLUMN(KetQuaHoatDong_DTGTNN!F8),",'Row':",ROW(KetQuaHoatDong_DTGTNN!F8),",","'ColDynamic':",COLUMN(KetQuaHoatDong_DTGTNN!F7),",","'RowDynamic':",ROW(KetQuaHoatDong_DTGTNN!F7),",","'Format':'numberic'",",'Value':'",SUBSTITUTE(KetQuaHoatDong_DTGTNN!F8,"'","\'"),"','TargetCode':''}")</f>
        <v>{'SheetId':'b85f0c9c-2c9c-42cb-97e8-cf3b2f1ff40b','UId':'b2f7144d-a9e5-4d78-b7c5-428bf343f0ad','Col':6,'Row':8,'ColDynamic':6,'RowDynamic':7,'Format':'numberic','Value':' ','TargetCode':''}</v>
      </c>
    </row>
    <row r="747" spans="1:1" x14ac:dyDescent="0.2">
      <c r="A747" t="str">
        <f>CONCATENATE("{'SheetId':'b85f0c9c-2c9c-42cb-97e8-cf3b2f1ff40b'",",","'UId':'aa49e802-c50b-484d-b04d-584ad9529afb'",",'Col':",COLUMN(KetQuaHoatDong_DTGTNN!G8),",'Row':",ROW(KetQuaHoatDong_DTGTNN!G8),",","'ColDynamic':",COLUMN(KetQuaHoatDong_DTGTNN!G7),",","'RowDynamic':",ROW(KetQuaHoatDong_DTGTNN!G7),",","'Format':'numberic'",",'Value':'",SUBSTITUTE(KetQuaHoatDong_DTGTNN!G8,"'","\'"),"','TargetCode':''}")</f>
        <v>{'SheetId':'b85f0c9c-2c9c-42cb-97e8-cf3b2f1ff40b','UId':'aa49e802-c50b-484d-b04d-584ad9529afb','Col':7,'Row':8,'ColDynamic':7,'RowDynamic':7,'Format':'numberic','Value':' ','TargetCode':''}</v>
      </c>
    </row>
    <row r="748" spans="1:1" x14ac:dyDescent="0.2">
      <c r="A748" t="str">
        <f>CONCATENATE("{'SheetId':'b85f0c9c-2c9c-42cb-97e8-cf3b2f1ff40b'",",","'UId':'a6de6eaf-26cd-4162-88db-d6cdfef54835'",",'Col':",COLUMN(KetQuaHoatDong_DTGTNN!C9),",'Row':",ROW(KetQuaHoatDong_DTGTNN!C9),",","'Format':'numberic'",",'Value':'",SUBSTITUTE(KetQuaHoatDong_DTGTNN!C9,"'","\'"),"','TargetCode':''}")</f>
        <v>{'SheetId':'b85f0c9c-2c9c-42cb-97e8-cf3b2f1ff40b','UId':'a6de6eaf-26cd-4162-88db-d6cdfef54835','Col':3,'Row':9,'Format':'numberic','Value':' ','TargetCode':''}</v>
      </c>
    </row>
    <row r="749" spans="1:1" x14ac:dyDescent="0.2">
      <c r="A749" t="str">
        <f>CONCATENATE("{'SheetId':'b85f0c9c-2c9c-42cb-97e8-cf3b2f1ff40b'",",","'UId':'6bdaf205-8ec4-4b83-9d88-0e70b037cdf1'",",'Col':",COLUMN(KetQuaHoatDong_DTGTNN!D9),",'Row':",ROW(KetQuaHoatDong_DTGTNN!D9),",","'Format':'numberic'",",'Value':'",SUBSTITUTE(KetQuaHoatDong_DTGTNN!D9,"'","\'"),"','TargetCode':''}")</f>
        <v>{'SheetId':'b85f0c9c-2c9c-42cb-97e8-cf3b2f1ff40b','UId':'6bdaf205-8ec4-4b83-9d88-0e70b037cdf1','Col':4,'Row':9,'Format':'numberic','Value':' ','TargetCode':''}</v>
      </c>
    </row>
    <row r="750" spans="1:1" x14ac:dyDescent="0.2">
      <c r="A750" t="str">
        <f>CONCATENATE("{'SheetId':'b85f0c9c-2c9c-42cb-97e8-cf3b2f1ff40b'",",","'UId':'c001d550-589a-4c35-b0e7-3ce937f02515'",",'Col':",COLUMN(KetQuaHoatDong_DTGTNN!E9),",'Row':",ROW(KetQuaHoatDong_DTGTNN!E9),",","'Format':'numberic'",",'Value':'",SUBSTITUTE(KetQuaHoatDong_DTGTNN!E9,"'","\'"),"','TargetCode':''}")</f>
        <v>{'SheetId':'b85f0c9c-2c9c-42cb-97e8-cf3b2f1ff40b','UId':'c001d550-589a-4c35-b0e7-3ce937f02515','Col':5,'Row':9,'Format':'numberic','Value':' ','TargetCode':''}</v>
      </c>
    </row>
    <row r="751" spans="1:1" x14ac:dyDescent="0.2">
      <c r="A751" t="str">
        <f>CONCATENATE("{'SheetId':'b85f0c9c-2c9c-42cb-97e8-cf3b2f1ff40b'",",","'UId':'2e84c07d-a6e0-4e0f-8a95-cf0814cf96f8'",",'Col':",COLUMN(KetQuaHoatDong_DTGTNN!F9),",'Row':",ROW(KetQuaHoatDong_DTGTNN!F9),",","'Format':'numberic'",",'Value':'",SUBSTITUTE(KetQuaHoatDong_DTGTNN!F9,"'","\'"),"','TargetCode':''}")</f>
        <v>{'SheetId':'b85f0c9c-2c9c-42cb-97e8-cf3b2f1ff40b','UId':'2e84c07d-a6e0-4e0f-8a95-cf0814cf96f8','Col':6,'Row':9,'Format':'numberic','Value':' ','TargetCode':''}</v>
      </c>
    </row>
    <row r="752" spans="1:1" x14ac:dyDescent="0.2">
      <c r="A752" t="str">
        <f>CONCATENATE("{'SheetId':'b85f0c9c-2c9c-42cb-97e8-cf3b2f1ff40b'",",","'UId':'beaa7b51-6956-4438-b5ae-eab5d6905b91'",",'Col':",COLUMN(KetQuaHoatDong_DTGTNN!G9),",'Row':",ROW(KetQuaHoatDong_DTGTNN!G9),",","'Format':'numberic'",",'Value':'",SUBSTITUTE(KetQuaHoatDong_DTGTNN!G9,"'","\'"),"','TargetCode':''}")</f>
        <v>{'SheetId':'b85f0c9c-2c9c-42cb-97e8-cf3b2f1ff40b','UId':'beaa7b51-6956-4438-b5ae-eab5d6905b91','Col':7,'Row':9,'Format':'numberic','Value':' ','TargetCode':''}</v>
      </c>
    </row>
    <row r="753" spans="1:1" x14ac:dyDescent="0.2">
      <c r="A753" t="str">
        <f>CONCATENATE("{'SheetId':'b85f0c9c-2c9c-42cb-97e8-cf3b2f1ff40b'",",","'UId':'0ec10142-5e89-410b-91f8-c651e89730af'",",'Col':",COLUMN(KetQuaHoatDong_DTGTNN!A11),",'Row':",ROW(KetQuaHoatDong_DTGTNN!A11),",","'ColDynamic':",COLUMN(KetQuaHoatDong_DTGTNN!A10),",","'RowDynamic':",ROW(KetQuaHoatDong_DTGTNN!A10),",","'Format':'string'",",'Value':'",SUBSTITUTE(KetQuaHoatDong_DTGTNN!A11,"'","\'"),"','TargetCode':''}")</f>
        <v>{'SheetId':'b85f0c9c-2c9c-42cb-97e8-cf3b2f1ff40b','UId':'0ec10142-5e89-410b-91f8-c651e89730af','Col':1,'Row':11,'ColDynamic':1,'RowDynamic':10,'Format':'string','Value':' ','TargetCode':''}</v>
      </c>
    </row>
    <row r="754" spans="1:1" x14ac:dyDescent="0.2">
      <c r="A754" t="str">
        <f>CONCATENATE("{'SheetId':'b85f0c9c-2c9c-42cb-97e8-cf3b2f1ff40b'",",","'UId':'866d8025-cbf6-42de-b965-6716e2f56b8c'",",'Col':",COLUMN(KetQuaHoatDong_DTGTNN!B11),",'Row':",ROW(KetQuaHoatDong_DTGTNN!B11),",","'ColDynamic':",COLUMN(KetQuaHoatDong_DTGTNN!B10),",","'RowDynamic':",ROW(KetQuaHoatDong_DTGTNN!B10),",","'Format':'string'",",'Value':'",SUBSTITUTE(KetQuaHoatDong_DTGTNN!B11,"'","\'"),"','TargetCode':''}")</f>
        <v>{'SheetId':'b85f0c9c-2c9c-42cb-97e8-cf3b2f1ff40b','UId':'866d8025-cbf6-42de-b965-6716e2f56b8c','Col':2,'Row':11,'ColDynamic':2,'RowDynamic':10,'Format':'string','Value':'Các loại phí khác (kê chi tiết)','TargetCode':''}</v>
      </c>
    </row>
    <row r="755" spans="1:1" x14ac:dyDescent="0.2">
      <c r="A755" t="str">
        <f>CONCATENATE("{'SheetId':'b85f0c9c-2c9c-42cb-97e8-cf3b2f1ff40b'",",","'UId':'f1ea9c36-7383-47ed-a903-851df4ae3030'",",'Col':",COLUMN(KetQuaHoatDong_DTGTNN!C11),",'Row':",ROW(KetQuaHoatDong_DTGTNN!C11),",","'ColDynamic':",COLUMN(KetQuaHoatDong_DTGTNN!C10),",","'RowDynamic':",ROW(KetQuaHoatDong_DTGTNN!C10),",","'Format':'numberic'",",'Value':'",SUBSTITUTE(KetQuaHoatDong_DTGTNN!C11,"'","\'"),"','TargetCode':''}")</f>
        <v>{'SheetId':'b85f0c9c-2c9c-42cb-97e8-cf3b2f1ff40b','UId':'f1ea9c36-7383-47ed-a903-851df4ae3030','Col':3,'Row':11,'ColDynamic':3,'RowDynamic':10,'Format':'numberic','Value':' ','TargetCode':''}</v>
      </c>
    </row>
    <row r="756" spans="1:1" x14ac:dyDescent="0.2">
      <c r="A756" t="str">
        <f>CONCATENATE("{'SheetId':'b85f0c9c-2c9c-42cb-97e8-cf3b2f1ff40b'",",","'UId':'9d7fe12e-2cc2-4dc0-823d-efa214da6470'",",'Col':",COLUMN(KetQuaHoatDong_DTGTNN!D11),",'Row':",ROW(KetQuaHoatDong_DTGTNN!D11),",","'ColDynamic':",COLUMN(KetQuaHoatDong_DTGTNN!D10),",","'RowDynamic':",ROW(KetQuaHoatDong_DTGTNN!D10),",","'Format':'numberic'",",'Value':'",SUBSTITUTE(KetQuaHoatDong_DTGTNN!D11,"'","\'"),"','TargetCode':''}")</f>
        <v>{'SheetId':'b85f0c9c-2c9c-42cb-97e8-cf3b2f1ff40b','UId':'9d7fe12e-2cc2-4dc0-823d-efa214da6470','Col':4,'Row':11,'ColDynamic':4,'RowDynamic':10,'Format':'numberic','Value':' ','TargetCode':''}</v>
      </c>
    </row>
    <row r="757" spans="1:1" x14ac:dyDescent="0.2">
      <c r="A757" t="str">
        <f>CONCATENATE("{'SheetId':'b85f0c9c-2c9c-42cb-97e8-cf3b2f1ff40b'",",","'UId':'1252edc4-27d7-4ada-a70c-183138d498f3'",",'Col':",COLUMN(KetQuaHoatDong_DTGTNN!E11),",'Row':",ROW(KetQuaHoatDong_DTGTNN!E11),",","'ColDynamic':",COLUMN(KetQuaHoatDong_DTGTNN!E10),",","'RowDynamic':",ROW(KetQuaHoatDong_DTGTNN!E10),",","'Format':'numberic'",",'Value':'",SUBSTITUTE(KetQuaHoatDong_DTGTNN!E11,"'","\'"),"','TargetCode':''}")</f>
        <v>{'SheetId':'b85f0c9c-2c9c-42cb-97e8-cf3b2f1ff40b','UId':'1252edc4-27d7-4ada-a70c-183138d498f3','Col':5,'Row':11,'ColDynamic':5,'RowDynamic':10,'Format':'numberic','Value':' ','TargetCode':''}</v>
      </c>
    </row>
    <row r="758" spans="1:1" x14ac:dyDescent="0.2">
      <c r="A758" t="str">
        <f>CONCATENATE("{'SheetId':'b85f0c9c-2c9c-42cb-97e8-cf3b2f1ff40b'",",","'UId':'92759f36-d2c7-4ed0-9334-c49e41dc5596'",",'Col':",COLUMN(KetQuaHoatDong_DTGTNN!F11),",'Row':",ROW(KetQuaHoatDong_DTGTNN!F11),",","'ColDynamic':",COLUMN(KetQuaHoatDong_DTGTNN!F10),",","'RowDynamic':",ROW(KetQuaHoatDong_DTGTNN!F10),",","'Format':'numberic'",",'Value':'",SUBSTITUTE(KetQuaHoatDong_DTGTNN!F11,"'","\'"),"','TargetCode':''}")</f>
        <v>{'SheetId':'b85f0c9c-2c9c-42cb-97e8-cf3b2f1ff40b','UId':'92759f36-d2c7-4ed0-9334-c49e41dc5596','Col':6,'Row':11,'ColDynamic':6,'RowDynamic':10,'Format':'numberic','Value':' ','TargetCode':''}</v>
      </c>
    </row>
    <row r="759" spans="1:1" x14ac:dyDescent="0.2">
      <c r="A759" t="str">
        <f>CONCATENATE("{'SheetId':'b85f0c9c-2c9c-42cb-97e8-cf3b2f1ff40b'",",","'UId':'f86db235-f534-4ff5-89e8-79c3e770d9ca'",",'Col':",COLUMN(KetQuaHoatDong_DTGTNN!G11),",'Row':",ROW(KetQuaHoatDong_DTGTNN!G11),",","'ColDynamic':",COLUMN(KetQuaHoatDong_DTGTNN!G10),",","'RowDynamic':",ROW(KetQuaHoatDong_DTGTNN!G10),",","'Format':'numberic'",",'Value':'",SUBSTITUTE(KetQuaHoatDong_DTGTNN!G11,"'","\'"),"','TargetCode':''}")</f>
        <v>{'SheetId':'b85f0c9c-2c9c-42cb-97e8-cf3b2f1ff40b','UId':'f86db235-f534-4ff5-89e8-79c3e770d9ca','Col':7,'Row':11,'ColDynamic':7,'RowDynamic':10,'Format':'numberic','Value':' ','TargetCode':''}</v>
      </c>
    </row>
    <row r="760" spans="1:1" x14ac:dyDescent="0.2">
      <c r="A760" t="str">
        <f>CONCATENATE("{'SheetId':'b85f0c9c-2c9c-42cb-97e8-cf3b2f1ff40b'",",","'UId':'6dceaa15-9012-41af-b2c8-395818e1f550'",",'Col':",COLUMN(KetQuaHoatDong_DTGTNN!A13),",'Row':",ROW(KetQuaHoatDong_DTGTNN!A13),",","'ColDynamic':",COLUMN(KetQuaHoatDong_DTGTNN!A11),",","'RowDynamic':",ROW(KetQuaHoatDong_DTGTNN!A11),",","'Format':'string'",",'Value':'",SUBSTITUTE(KetQuaHoatDong_DTGTNN!A13,"'","\'"),"','TargetCode':''}")</f>
        <v>{'SheetId':'b85f0c9c-2c9c-42cb-97e8-cf3b2f1ff40b','UId':'6dceaa15-9012-41af-b2c8-395818e1f550','Col':1,'Row':13,'ColDynamic':1,'RowDynamic':11,'Format':'string','Value':'III','TargetCode':''}</v>
      </c>
    </row>
    <row r="761" spans="1:1" x14ac:dyDescent="0.2">
      <c r="A761" t="str">
        <f>CONCATENATE("{'SheetId':'b85f0c9c-2c9c-42cb-97e8-cf3b2f1ff40b'",",","'UId':'c14d3ee3-5971-4270-a5d3-f50e1c332e8d'",",'Col':",COLUMN(KetQuaHoatDong_DTGTNN!B13),",'Row':",ROW(KetQuaHoatDong_DTGTNN!B13),",","'ColDynamic':",COLUMN(KetQuaHoatDong_DTGTNN!B11),",","'RowDynamic':",ROW(KetQuaHoatDong_DTGTNN!B11),",","'Format':'string'",",'Value':'",SUBSTITUTE(KetQuaHoatDong_DTGTNN!B13,"'","\'"),"','TargetCode':''}")</f>
        <v>{'SheetId':'b85f0c9c-2c9c-42cb-97e8-cf3b2f1ff40b','UId':'c14d3ee3-5971-4270-a5d3-f50e1c332e8d','Col':2,'Row':13,'ColDynamic':2,'RowDynamic':11,'Format':'string','Value':'Thu nhập ròng từ hoạt động đầu tư gián tiếp ra nước ngoài (I-II)','TargetCode':''}</v>
      </c>
    </row>
    <row r="762" spans="1:1" x14ac:dyDescent="0.2">
      <c r="A762" t="str">
        <f>CONCATENATE("{'SheetId':'b85f0c9c-2c9c-42cb-97e8-cf3b2f1ff40b'",",","'UId':'949a407b-83ef-4703-a6e1-72f76cf60ec7'",",'Col':",COLUMN(KetQuaHoatDong_DTGTNN!C13),",'Row':",ROW(KetQuaHoatDong_DTGTNN!C13),",","'ColDynamic':",COLUMN(KetQuaHoatDong_DTGTNN!C11),",","'RowDynamic':",ROW(KetQuaHoatDong_DTGTNN!C11),",","'Format':'numberic'",",'Value':'",SUBSTITUTE(KetQuaHoatDong_DTGTNN!C13,"'","\'"),"','TargetCode':''}")</f>
        <v>{'SheetId':'b85f0c9c-2c9c-42cb-97e8-cf3b2f1ff40b','UId':'949a407b-83ef-4703-a6e1-72f76cf60ec7','Col':3,'Row':13,'ColDynamic':3,'RowDynamic':11,'Format':'numberic','Value':' ','TargetCode':''}</v>
      </c>
    </row>
    <row r="763" spans="1:1" x14ac:dyDescent="0.2">
      <c r="A763" t="str">
        <f>CONCATENATE("{'SheetId':'b85f0c9c-2c9c-42cb-97e8-cf3b2f1ff40b'",",","'UId':'5af76d4b-bc59-40b0-9094-9df863c64436'",",'Col':",COLUMN(KetQuaHoatDong_DTGTNN!D13),",'Row':",ROW(KetQuaHoatDong_DTGTNN!D13),",","'ColDynamic':",COLUMN(KetQuaHoatDong_DTGTNN!D11),",","'RowDynamic':",ROW(KetQuaHoatDong_DTGTNN!D11),",","'Format':'numberic'",",'Value':'",SUBSTITUTE(KetQuaHoatDong_DTGTNN!D13,"'","\'"),"','TargetCode':''}")</f>
        <v>{'SheetId':'b85f0c9c-2c9c-42cb-97e8-cf3b2f1ff40b','UId':'5af76d4b-bc59-40b0-9094-9df863c64436','Col':4,'Row':13,'ColDynamic':4,'RowDynamic':11,'Format':'numberic','Value':' ','TargetCode':''}</v>
      </c>
    </row>
    <row r="764" spans="1:1" x14ac:dyDescent="0.2">
      <c r="A764" t="str">
        <f>CONCATENATE("{'SheetId':'b85f0c9c-2c9c-42cb-97e8-cf3b2f1ff40b'",",","'UId':'95d96bd4-ed31-46de-a92d-e5641cc55c12'",",'Col':",COLUMN(KetQuaHoatDong_DTGTNN!E13),",'Row':",ROW(KetQuaHoatDong_DTGTNN!E13),",","'ColDynamic':",COLUMN(KetQuaHoatDong_DTGTNN!E11),",","'RowDynamic':",ROW(KetQuaHoatDong_DTGTNN!E11),",","'Format':'numberic'",",'Value':'",SUBSTITUTE(KetQuaHoatDong_DTGTNN!E13,"'","\'"),"','TargetCode':''}")</f>
        <v>{'SheetId':'b85f0c9c-2c9c-42cb-97e8-cf3b2f1ff40b','UId':'95d96bd4-ed31-46de-a92d-e5641cc55c12','Col':5,'Row':13,'ColDynamic':5,'RowDynamic':11,'Format':'numberic','Value':' ','TargetCode':''}</v>
      </c>
    </row>
    <row r="765" spans="1:1" x14ac:dyDescent="0.2">
      <c r="A765" t="str">
        <f>CONCATENATE("{'SheetId':'b85f0c9c-2c9c-42cb-97e8-cf3b2f1ff40b'",",","'UId':'3a85f8ff-ff1a-4ac5-b6aa-79e4e9747fa1'",",'Col':",COLUMN(KetQuaHoatDong_DTGTNN!F13),",'Row':",ROW(KetQuaHoatDong_DTGTNN!F13),",","'ColDynamic':",COLUMN(KetQuaHoatDong_DTGTNN!F11),",","'RowDynamic':",ROW(KetQuaHoatDong_DTGTNN!F11),",","'Format':'numberic'",",'Value':'",SUBSTITUTE(KetQuaHoatDong_DTGTNN!F13,"'","\'"),"','TargetCode':''}")</f>
        <v>{'SheetId':'b85f0c9c-2c9c-42cb-97e8-cf3b2f1ff40b','UId':'3a85f8ff-ff1a-4ac5-b6aa-79e4e9747fa1','Col':6,'Row':13,'ColDynamic':6,'RowDynamic':11,'Format':'numberic','Value':' ','TargetCode':''}</v>
      </c>
    </row>
    <row r="766" spans="1:1" x14ac:dyDescent="0.2">
      <c r="A766" t="str">
        <f>CONCATENATE("{'SheetId':'b85f0c9c-2c9c-42cb-97e8-cf3b2f1ff40b'",",","'UId':'d53e73ab-1598-4cf8-b48c-314386b071b6'",",'Col':",COLUMN(KetQuaHoatDong_DTGTNN!G13),",'Row':",ROW(KetQuaHoatDong_DTGTNN!G13),",","'ColDynamic':",COLUMN(KetQuaHoatDong_DTGTNN!G11),",","'RowDynamic':",ROW(KetQuaHoatDong_DTGTNN!G11),",","'Format':'numberic'",",'Value':'",SUBSTITUTE(KetQuaHoatDong_DTGTNN!G13,"'","\'"),"','TargetCode':''}")</f>
        <v>{'SheetId':'b85f0c9c-2c9c-42cb-97e8-cf3b2f1ff40b','UId':'d53e73ab-1598-4cf8-b48c-314386b071b6','Col':7,'Row':13,'ColDynamic':7,'RowDynamic':11,'Format':'numberic','Value':' ','TargetCode':''}</v>
      </c>
    </row>
    <row r="767" spans="1:1" x14ac:dyDescent="0.2">
      <c r="A767" t="str">
        <f>CONCATENATE("{'SheetId':'b85f0c9c-2c9c-42cb-97e8-cf3b2f1ff40b'",",","'UId':'d4066e2b-3a0e-41c2-92d0-037e07952319'",",'Col':",COLUMN(KetQuaHoatDong_DTGTNN!C14),",'Row':",ROW(KetQuaHoatDong_DTGTNN!C14),",","'Format':'numberic'",",'Value':'",SUBSTITUTE(KetQuaHoatDong_DTGTNN!C14,"'","\'"),"','TargetCode':''}")</f>
        <v>{'SheetId':'b85f0c9c-2c9c-42cb-97e8-cf3b2f1ff40b','UId':'d4066e2b-3a0e-41c2-92d0-037e07952319','Col':3,'Row':14,'Format':'numberic','Value':' ','TargetCode':''}</v>
      </c>
    </row>
    <row r="768" spans="1:1" x14ac:dyDescent="0.2">
      <c r="A768" t="str">
        <f>CONCATENATE("{'SheetId':'b85f0c9c-2c9c-42cb-97e8-cf3b2f1ff40b'",",","'UId':'d21718fe-1343-4d4e-8e40-6f8f6b4f025f'",",'Col':",COLUMN(KetQuaHoatDong_DTGTNN!D14),",'Row':",ROW(KetQuaHoatDong_DTGTNN!D14),",","'Format':'numberic'",",'Value':'",SUBSTITUTE(KetQuaHoatDong_DTGTNN!D14,"'","\'"),"','TargetCode':''}")</f>
        <v>{'SheetId':'b85f0c9c-2c9c-42cb-97e8-cf3b2f1ff40b','UId':'d21718fe-1343-4d4e-8e40-6f8f6b4f025f','Col':4,'Row':14,'Format':'numberic','Value':' ','TargetCode':''}</v>
      </c>
    </row>
    <row r="769" spans="1:1" x14ac:dyDescent="0.2">
      <c r="A769" t="str">
        <f>CONCATENATE("{'SheetId':'b85f0c9c-2c9c-42cb-97e8-cf3b2f1ff40b'",",","'UId':'17d44197-1d2c-49a2-a819-223c3211778e'",",'Col':",COLUMN(KetQuaHoatDong_DTGTNN!E14),",'Row':",ROW(KetQuaHoatDong_DTGTNN!E14),",","'Format':'numberic'",",'Value':'",SUBSTITUTE(KetQuaHoatDong_DTGTNN!E14,"'","\'"),"','TargetCode':''}")</f>
        <v>{'SheetId':'b85f0c9c-2c9c-42cb-97e8-cf3b2f1ff40b','UId':'17d44197-1d2c-49a2-a819-223c3211778e','Col':5,'Row':14,'Format':'numberic','Value':' ','TargetCode':''}</v>
      </c>
    </row>
    <row r="770" spans="1:1" x14ac:dyDescent="0.2">
      <c r="A770" t="str">
        <f>CONCATENATE("{'SheetId':'b85f0c9c-2c9c-42cb-97e8-cf3b2f1ff40b'",",","'UId':'25f4d503-a694-4219-8e34-c21732946624'",",'Col':",COLUMN(KetQuaHoatDong_DTGTNN!F14),",'Row':",ROW(KetQuaHoatDong_DTGTNN!F14),",","'Format':'numberic'",",'Value':'",SUBSTITUTE(KetQuaHoatDong_DTGTNN!F14,"'","\'"),"','TargetCode':''}")</f>
        <v>{'SheetId':'b85f0c9c-2c9c-42cb-97e8-cf3b2f1ff40b','UId':'25f4d503-a694-4219-8e34-c21732946624','Col':6,'Row':14,'Format':'numberic','Value':' ','TargetCode':''}</v>
      </c>
    </row>
    <row r="771" spans="1:1" x14ac:dyDescent="0.2">
      <c r="A771" t="str">
        <f>CONCATENATE("{'SheetId':'b85f0c9c-2c9c-42cb-97e8-cf3b2f1ff40b'",",","'UId':'6bf5e514-2300-4ee0-8cae-855a66de0166'",",'Col':",COLUMN(KetQuaHoatDong_DTGTNN!G14),",'Row':",ROW(KetQuaHoatDong_DTGTNN!G14),",","'Format':'numberic'",",'Value':'",SUBSTITUTE(KetQuaHoatDong_DTGTNN!G14,"'","\'"),"','TargetCode':''}")</f>
        <v>{'SheetId':'b85f0c9c-2c9c-42cb-97e8-cf3b2f1ff40b','UId':'6bf5e514-2300-4ee0-8cae-855a66de0166','Col':7,'Row':14,'Format':'numberic','Value':' ','TargetCode':''}</v>
      </c>
    </row>
    <row r="772" spans="1:1" x14ac:dyDescent="0.2">
      <c r="A772" t="str">
        <f>CONCATENATE("{'SheetId':'b85f0c9c-2c9c-42cb-97e8-cf3b2f1ff40b'",",","'UId':'e76139f0-9556-4ca2-adc8-ab5337cdf99f'",",'Col':",COLUMN(KetQuaHoatDong_DTGTNN!C15),",'Row':",ROW(KetQuaHoatDong_DTGTNN!C15),",","'Format':'numberic'",",'Value':'",SUBSTITUTE(KetQuaHoatDong_DTGTNN!C15,"'","\'"),"','TargetCode':''}")</f>
        <v>{'SheetId':'b85f0c9c-2c9c-42cb-97e8-cf3b2f1ff40b','UId':'e76139f0-9556-4ca2-adc8-ab5337cdf99f','Col':3,'Row':15,'Format':'numberic','Value':' ','TargetCode':''}</v>
      </c>
    </row>
    <row r="773" spans="1:1" x14ac:dyDescent="0.2">
      <c r="A773" t="str">
        <f>CONCATENATE("{'SheetId':'b85f0c9c-2c9c-42cb-97e8-cf3b2f1ff40b'",",","'UId':'04fe2b37-c29b-4aff-a129-9fb12bde9e96'",",'Col':",COLUMN(KetQuaHoatDong_DTGTNN!D15),",'Row':",ROW(KetQuaHoatDong_DTGTNN!D15),",","'Format':'numberic'",",'Value':'",SUBSTITUTE(KetQuaHoatDong_DTGTNN!D15,"'","\'"),"','TargetCode':''}")</f>
        <v>{'SheetId':'b85f0c9c-2c9c-42cb-97e8-cf3b2f1ff40b','UId':'04fe2b37-c29b-4aff-a129-9fb12bde9e96','Col':4,'Row':15,'Format':'numberic','Value':' ','TargetCode':''}</v>
      </c>
    </row>
    <row r="774" spans="1:1" x14ac:dyDescent="0.2">
      <c r="A774" t="str">
        <f>CONCATENATE("{'SheetId':'b85f0c9c-2c9c-42cb-97e8-cf3b2f1ff40b'",",","'UId':'31f1c51a-c4b4-44ad-9f5c-bab7da6c75c6'",",'Col':",COLUMN(KetQuaHoatDong_DTGTNN!E15),",'Row':",ROW(KetQuaHoatDong_DTGTNN!E15),",","'Format':'numberic'",",'Value':'",SUBSTITUTE(KetQuaHoatDong_DTGTNN!E15,"'","\'"),"','TargetCode':''}")</f>
        <v>{'SheetId':'b85f0c9c-2c9c-42cb-97e8-cf3b2f1ff40b','UId':'31f1c51a-c4b4-44ad-9f5c-bab7da6c75c6','Col':5,'Row':15,'Format':'numberic','Value':' ','TargetCode':''}</v>
      </c>
    </row>
    <row r="775" spans="1:1" x14ac:dyDescent="0.2">
      <c r="A775" t="str">
        <f>CONCATENATE("{'SheetId':'b85f0c9c-2c9c-42cb-97e8-cf3b2f1ff40b'",",","'UId':'cc04047e-b443-4773-9b43-4fe5bcbe5882'",",'Col':",COLUMN(KetQuaHoatDong_DTGTNN!F15),",'Row':",ROW(KetQuaHoatDong_DTGTNN!F15),",","'Format':'numberic'",",'Value':'",SUBSTITUTE(KetQuaHoatDong_DTGTNN!F15,"'","\'"),"','TargetCode':''}")</f>
        <v>{'SheetId':'b85f0c9c-2c9c-42cb-97e8-cf3b2f1ff40b','UId':'cc04047e-b443-4773-9b43-4fe5bcbe5882','Col':6,'Row':15,'Format':'numberic','Value':' ','TargetCode':''}</v>
      </c>
    </row>
    <row r="776" spans="1:1" x14ac:dyDescent="0.2">
      <c r="A776" t="str">
        <f>CONCATENATE("{'SheetId':'b85f0c9c-2c9c-42cb-97e8-cf3b2f1ff40b'",",","'UId':'38a7947f-3d51-4953-92a2-76e68cc3bcc3'",",'Col':",COLUMN(KetQuaHoatDong_DTGTNN!G15),",'Row':",ROW(KetQuaHoatDong_DTGTNN!G15),",","'Format':'numberic'",",'Value':'",SUBSTITUTE(KetQuaHoatDong_DTGTNN!G15,"'","\'"),"','TargetCode':''}")</f>
        <v>{'SheetId':'b85f0c9c-2c9c-42cb-97e8-cf3b2f1ff40b','UId':'38a7947f-3d51-4953-92a2-76e68cc3bcc3','Col':7,'Row':15,'Format':'numberic','Value':' ','TargetCode':''}</v>
      </c>
    </row>
    <row r="777" spans="1:1" x14ac:dyDescent="0.2">
      <c r="A777" t="str">
        <f>CONCATENATE("{'SheetId':'b85f0c9c-2c9c-42cb-97e8-cf3b2f1ff40b'",",","'UId':'03a141b5-8307-4471-bf43-862286d0bdec'",",'Col':",COLUMN(KetQuaHoatDong_DTGTNN!C16),",'Row':",ROW(KetQuaHoatDong_DTGTNN!C16),",","'Format':'numberic'",",'Value':'",SUBSTITUTE(KetQuaHoatDong_DTGTNN!C16,"'","\'"),"','TargetCode':''}")</f>
        <v>{'SheetId':'b85f0c9c-2c9c-42cb-97e8-cf3b2f1ff40b','UId':'03a141b5-8307-4471-bf43-862286d0bdec','Col':3,'Row':16,'Format':'numberic','Value':' ','TargetCode':''}</v>
      </c>
    </row>
    <row r="778" spans="1:1" x14ac:dyDescent="0.2">
      <c r="A778" t="str">
        <f>CONCATENATE("{'SheetId':'b85f0c9c-2c9c-42cb-97e8-cf3b2f1ff40b'",",","'UId':'a75fd75b-a798-4777-977d-3f3954f32635'",",'Col':",COLUMN(KetQuaHoatDong_DTGTNN!D16),",'Row':",ROW(KetQuaHoatDong_DTGTNN!D16),",","'Format':'numberic'",",'Value':'",SUBSTITUTE(KetQuaHoatDong_DTGTNN!D16,"'","\'"),"','TargetCode':''}")</f>
        <v>{'SheetId':'b85f0c9c-2c9c-42cb-97e8-cf3b2f1ff40b','UId':'a75fd75b-a798-4777-977d-3f3954f32635','Col':4,'Row':16,'Format':'numberic','Value':' ','TargetCode':''}</v>
      </c>
    </row>
    <row r="779" spans="1:1" x14ac:dyDescent="0.2">
      <c r="A779" t="str">
        <f>CONCATENATE("{'SheetId':'b85f0c9c-2c9c-42cb-97e8-cf3b2f1ff40b'",",","'UId':'4c5dd968-fbc0-4d75-a5c6-f9912e03f30c'",",'Col':",COLUMN(KetQuaHoatDong_DTGTNN!E16),",'Row':",ROW(KetQuaHoatDong_DTGTNN!E16),",","'Format':'numberic'",",'Value':'",SUBSTITUTE(KetQuaHoatDong_DTGTNN!E16,"'","\'"),"','TargetCode':''}")</f>
        <v>{'SheetId':'b85f0c9c-2c9c-42cb-97e8-cf3b2f1ff40b','UId':'4c5dd968-fbc0-4d75-a5c6-f9912e03f30c','Col':5,'Row':16,'Format':'numberic','Value':' ','TargetCode':''}</v>
      </c>
    </row>
    <row r="780" spans="1:1" x14ac:dyDescent="0.2">
      <c r="A780" t="str">
        <f>CONCATENATE("{'SheetId':'b85f0c9c-2c9c-42cb-97e8-cf3b2f1ff40b'",",","'UId':'c5aa4de1-38cc-48d8-9aee-2df31545b1bb'",",'Col':",COLUMN(KetQuaHoatDong_DTGTNN!F16),",'Row':",ROW(KetQuaHoatDong_DTGTNN!F16),",","'Format':'numberic'",",'Value':'",SUBSTITUTE(KetQuaHoatDong_DTGTNN!F16,"'","\'"),"','TargetCode':''}")</f>
        <v>{'SheetId':'b85f0c9c-2c9c-42cb-97e8-cf3b2f1ff40b','UId':'c5aa4de1-38cc-48d8-9aee-2df31545b1bb','Col':6,'Row':16,'Format':'numberic','Value':' ','TargetCode':''}</v>
      </c>
    </row>
    <row r="781" spans="1:1" x14ac:dyDescent="0.2">
      <c r="A781" t="str">
        <f>CONCATENATE("{'SheetId':'b85f0c9c-2c9c-42cb-97e8-cf3b2f1ff40b'",",","'UId':'9ed7a10d-459a-421d-a868-f55f0d5be292'",",'Col':",COLUMN(KetQuaHoatDong_DTGTNN!G16),",'Row':",ROW(KetQuaHoatDong_DTGTNN!G16),",","'Format':'numberic'",",'Value':'",SUBSTITUTE(KetQuaHoatDong_DTGTNN!G16,"'","\'"),"','TargetCode':''}")</f>
        <v>{'SheetId':'b85f0c9c-2c9c-42cb-97e8-cf3b2f1ff40b','UId':'9ed7a10d-459a-421d-a868-f55f0d5be292','Col':7,'Row':16,'Format':'numberic','Value':' ','TargetCode':''}</v>
      </c>
    </row>
    <row r="782" spans="1:1" x14ac:dyDescent="0.2">
      <c r="A782" t="str">
        <f>CONCATENATE("{'SheetId':'90bef7f2-5447-4e16-ba6a-c0bd70ef892a'",",","'UId':'dcbe42f2-9872-499d-9628-19cade774f64'",",'Col':",COLUMN(DanhMucTaiSan_DTGTNN!C3),",'Row':",ROW(DanhMucTaiSan_DTGTNN!C3),",","'Format':'numberic'",",'Value':'",SUBSTITUTE(DanhMucTaiSan_DTGTNN!C3,"'","\'"),"','TargetCode':''}")</f>
        <v>{'SheetId':'90bef7f2-5447-4e16-ba6a-c0bd70ef892a','UId':'dcbe42f2-9872-499d-9628-19cade774f64','Col':3,'Row':3,'Format':'numberic','Value':' ','TargetCode':''}</v>
      </c>
    </row>
    <row r="783" spans="1:1" x14ac:dyDescent="0.2">
      <c r="A783" t="str">
        <f>CONCATENATE("{'SheetId':'90bef7f2-5447-4e16-ba6a-c0bd70ef892a'",",","'UId':'59c6e59f-0aae-4ff2-9918-d13006c3981a'",",'Col':",COLUMN(DanhMucTaiSan_DTGTNN!D3),",'Row':",ROW(DanhMucTaiSan_DTGTNN!D3),",","'Format':'numberic'",",'Value':'",SUBSTITUTE(DanhMucTaiSan_DTGTNN!D3,"'","\'"),"','TargetCode':''}")</f>
        <v>{'SheetId':'90bef7f2-5447-4e16-ba6a-c0bd70ef892a','UId':'59c6e59f-0aae-4ff2-9918-d13006c3981a','Col':4,'Row':3,'Format':'numberic','Value':' ','TargetCode':''}</v>
      </c>
    </row>
    <row r="784" spans="1:1" x14ac:dyDescent="0.2">
      <c r="A784" t="str">
        <f>CONCATENATE("{'SheetId':'90bef7f2-5447-4e16-ba6a-c0bd70ef892a'",",","'UId':'7f5df541-bc92-45b6-94c8-cacac2ea11c0'",",'Col':",COLUMN(DanhMucTaiSan_DTGTNN!E3),",'Row':",ROW(DanhMucTaiSan_DTGTNN!E3),",","'Format':'numberic'",",'Value':'",SUBSTITUTE(DanhMucTaiSan_DTGTNN!E3,"'","\'"),"','TargetCode':''}")</f>
        <v>{'SheetId':'90bef7f2-5447-4e16-ba6a-c0bd70ef892a','UId':'7f5df541-bc92-45b6-94c8-cacac2ea11c0','Col':5,'Row':3,'Format':'numberic','Value':' ','TargetCode':''}</v>
      </c>
    </row>
    <row r="785" spans="1:1" x14ac:dyDescent="0.2">
      <c r="A785" t="str">
        <f>CONCATENATE("{'SheetId':'90bef7f2-5447-4e16-ba6a-c0bd70ef892a'",",","'UId':'f5010f7d-4705-482a-9f5a-5a5c864ae1a7'",",'Col':",COLUMN(DanhMucTaiSan_DTGTNN!F3),",'Row':",ROW(DanhMucTaiSan_DTGTNN!F3),",","'Format':'numberic'",",'Value':'",SUBSTITUTE(DanhMucTaiSan_DTGTNN!F3,"'","\'"),"','TargetCode':''}")</f>
        <v>{'SheetId':'90bef7f2-5447-4e16-ba6a-c0bd70ef892a','UId':'f5010f7d-4705-482a-9f5a-5a5c864ae1a7','Col':6,'Row':3,'Format':'numberic','Value':' ','TargetCode':''}</v>
      </c>
    </row>
    <row r="786" spans="1:1" x14ac:dyDescent="0.2">
      <c r="A786" t="str">
        <f>CONCATENATE("{'SheetId':'90bef7f2-5447-4e16-ba6a-c0bd70ef892a'",",","'UId':'a12e2b30-5f3f-45b4-9d43-befae690f345'",",'Col':",COLUMN(DanhMucTaiSan_DTGTNN!G3),",'Row':",ROW(DanhMucTaiSan_DTGTNN!G3),",","'Format':'numberic'",",'Value':'",SUBSTITUTE(DanhMucTaiSan_DTGTNN!G3,"'","\'"),"','TargetCode':''}")</f>
        <v>{'SheetId':'90bef7f2-5447-4e16-ba6a-c0bd70ef892a','UId':'a12e2b30-5f3f-45b4-9d43-befae690f345','Col':7,'Row':3,'Format':'numberic','Value':' ','TargetCode':''}</v>
      </c>
    </row>
    <row r="787" spans="1:1" x14ac:dyDescent="0.2">
      <c r="A787" t="str">
        <f>CONCATENATE("{'SheetId':'90bef7f2-5447-4e16-ba6a-c0bd70ef892a'",",","'UId':'f3e0cb98-1769-4a07-943e-0622a0496607'",",'Col':",COLUMN(DanhMucTaiSan_DTGTNN!H3),",'Row':",ROW(DanhMucTaiSan_DTGTNN!H3),",","'Format':'numberic'",",'Value':'",SUBSTITUTE(DanhMucTaiSan_DTGTNN!H3,"'","\'"),"','TargetCode':''}")</f>
        <v>{'SheetId':'90bef7f2-5447-4e16-ba6a-c0bd70ef892a','UId':'f3e0cb98-1769-4a07-943e-0622a0496607','Col':8,'Row':3,'Format':'numberic','Value':' ','TargetCode':''}</v>
      </c>
    </row>
    <row r="788" spans="1:1" x14ac:dyDescent="0.2">
      <c r="A788" t="str">
        <f>CONCATENATE("{'SheetId':'90bef7f2-5447-4e16-ba6a-c0bd70ef892a'",",","'UId':'e8460ac7-314a-404e-aae4-9b1223ca04ad'",",'Col':",COLUMN(DanhMucTaiSan_DTGTNN!A5),",'Row':",ROW(DanhMucTaiSan_DTGTNN!A5),",","'ColDynamic':",COLUMN(DanhMucTaiSan_DTGTNN!A4),",","'RowDynamic':",ROW(DanhMucTaiSan_DTGTNN!A4),",","'Format':'string'",",'Value':'",SUBSTITUTE(DanhMucTaiSan_DTGTNN!A5,"'","\'"),"','TargetCode':''}")</f>
        <v>{'SheetId':'90bef7f2-5447-4e16-ba6a-c0bd70ef892a','UId':'e8460ac7-314a-404e-aae4-9b1223ca04ad','Col':1,'Row':5,'ColDynamic':1,'RowDynamic':4,'Format':'string','Value':' ','TargetCode':''}</v>
      </c>
    </row>
    <row r="789" spans="1:1" x14ac:dyDescent="0.2">
      <c r="A789" t="str">
        <f>CONCATENATE("{'SheetId':'90bef7f2-5447-4e16-ba6a-c0bd70ef892a'",",","'UId':'c7b8eb95-f6a5-44bd-8b0b-2c85da8fd020'",",'Col':",COLUMN(DanhMucTaiSan_DTGTNN!B5),",'Row':",ROW(DanhMucTaiSan_DTGTNN!B5),",","'ColDynamic':",COLUMN(DanhMucTaiSan_DTGTNN!B4),",","'RowDynamic':",ROW(DanhMucTaiSan_DTGTNN!B4),",","'Format':'string'",",'Value':'",SUBSTITUTE(DanhMucTaiSan_DTGTNN!B5,"'","\'"),"','TargetCode':''}")</f>
        <v>{'SheetId':'90bef7f2-5447-4e16-ba6a-c0bd70ef892a','UId':'c7b8eb95-f6a5-44bd-8b0b-2c85da8fd020','Col':2,'Row':5,'ColDynamic':2,'RowDynamic':4,'Format':'string','Value':'Tổng','TargetCode':''}</v>
      </c>
    </row>
    <row r="790" spans="1:1" x14ac:dyDescent="0.2">
      <c r="A790" t="str">
        <f>CONCATENATE("{'SheetId':'90bef7f2-5447-4e16-ba6a-c0bd70ef892a'",",","'UId':'f9e3cf66-328e-417c-93d9-97a1a83c986d'",",'Col':",COLUMN(DanhMucTaiSan_DTGTNN!C5),",'Row':",ROW(DanhMucTaiSan_DTGTNN!C5),",","'ColDynamic':",COLUMN(DanhMucTaiSan_DTGTNN!C4),",","'RowDynamic':",ROW(DanhMucTaiSan_DTGTNN!C4),",","'Format':'numberic'",",'Value':'",SUBSTITUTE(DanhMucTaiSan_DTGTNN!C5,"'","\'"),"','TargetCode':''}")</f>
        <v>{'SheetId':'90bef7f2-5447-4e16-ba6a-c0bd70ef892a','UId':'f9e3cf66-328e-417c-93d9-97a1a83c986d','Col':3,'Row':5,'ColDynamic':3,'RowDynamic':4,'Format':'numberic','Value':' ','TargetCode':''}</v>
      </c>
    </row>
    <row r="791" spans="1:1" x14ac:dyDescent="0.2">
      <c r="A791" t="str">
        <f>CONCATENATE("{'SheetId':'90bef7f2-5447-4e16-ba6a-c0bd70ef892a'",",","'UId':'92b660ae-8986-450b-9994-3095d31694cf'",",'Col':",COLUMN(DanhMucTaiSan_DTGTNN!D5),",'Row':",ROW(DanhMucTaiSan_DTGTNN!D5),",","'ColDynamic':",COLUMN(DanhMucTaiSan_DTGTNN!D4),",","'RowDynamic':",ROW(DanhMucTaiSan_DTGTNN!D4),",","'Format':'numberic'",",'Value':'",SUBSTITUTE(DanhMucTaiSan_DTGTNN!D5,"'","\'"),"','TargetCode':''}")</f>
        <v>{'SheetId':'90bef7f2-5447-4e16-ba6a-c0bd70ef892a','UId':'92b660ae-8986-450b-9994-3095d31694cf','Col':4,'Row':5,'ColDynamic':4,'RowDynamic':4,'Format':'numberic','Value':' ','TargetCode':''}</v>
      </c>
    </row>
    <row r="792" spans="1:1" x14ac:dyDescent="0.2">
      <c r="A792" t="str">
        <f>CONCATENATE("{'SheetId':'90bef7f2-5447-4e16-ba6a-c0bd70ef892a'",",","'UId':'61151671-eb54-4b32-a5c6-495909d680ef'",",'Col':",COLUMN(DanhMucTaiSan_DTGTNN!E5),",'Row':",ROW(DanhMucTaiSan_DTGTNN!E5),",","'ColDynamic':",COLUMN(DanhMucTaiSan_DTGTNN!E4),",","'RowDynamic':",ROW(DanhMucTaiSan_DTGTNN!E4),",","'Format':'numberic'",",'Value':'",SUBSTITUTE(DanhMucTaiSan_DTGTNN!E5,"'","\'"),"','TargetCode':''}")</f>
        <v>{'SheetId':'90bef7f2-5447-4e16-ba6a-c0bd70ef892a','UId':'61151671-eb54-4b32-a5c6-495909d680ef','Col':5,'Row':5,'ColDynamic':5,'RowDynamic':4,'Format':'numberic','Value':' ','TargetCode':''}</v>
      </c>
    </row>
    <row r="793" spans="1:1" x14ac:dyDescent="0.2">
      <c r="A793" t="str">
        <f>CONCATENATE("{'SheetId':'90bef7f2-5447-4e16-ba6a-c0bd70ef892a'",",","'UId':'027dd50b-e3fb-4a2c-9795-fa18e696c7e1'",",'Col':",COLUMN(DanhMucTaiSan_DTGTNN!F5),",'Row':",ROW(DanhMucTaiSan_DTGTNN!F5),",","'ColDynamic':",COLUMN(DanhMucTaiSan_DTGTNN!F4),",","'RowDynamic':",ROW(DanhMucTaiSan_DTGTNN!F4),",","'Format':'numberic'",",'Value':'",SUBSTITUTE(DanhMucTaiSan_DTGTNN!F5,"'","\'"),"','TargetCode':''}")</f>
        <v>{'SheetId':'90bef7f2-5447-4e16-ba6a-c0bd70ef892a','UId':'027dd50b-e3fb-4a2c-9795-fa18e696c7e1','Col':6,'Row':5,'ColDynamic':6,'RowDynamic':4,'Format':'numberic','Value':' ','TargetCode':''}</v>
      </c>
    </row>
    <row r="794" spans="1:1" x14ac:dyDescent="0.2">
      <c r="A794" t="str">
        <f>CONCATENATE("{'SheetId':'90bef7f2-5447-4e16-ba6a-c0bd70ef892a'",",","'UId':'3eca4f79-b544-4e38-8c3f-482a2a59b692'",",'Col':",COLUMN(DanhMucTaiSan_DTGTNN!G5),",'Row':",ROW(DanhMucTaiSan_DTGTNN!G5),",","'ColDynamic':",COLUMN(DanhMucTaiSan_DTGTNN!G4),",","'RowDynamic':",ROW(DanhMucTaiSan_DTGTNN!G4),",","'Format':'numberic'",",'Value':'",SUBSTITUTE(DanhMucTaiSan_DTGTNN!G5,"'","\'"),"','TargetCode':''}")</f>
        <v>{'SheetId':'90bef7f2-5447-4e16-ba6a-c0bd70ef892a','UId':'3eca4f79-b544-4e38-8c3f-482a2a59b692','Col':7,'Row':5,'ColDynamic':7,'RowDynamic':4,'Format':'numberic','Value':' ','TargetCode':''}</v>
      </c>
    </row>
    <row r="795" spans="1:1" x14ac:dyDescent="0.2">
      <c r="A795" t="str">
        <f>CONCATENATE("{'SheetId':'90bef7f2-5447-4e16-ba6a-c0bd70ef892a'",",","'UId':'bcf2cd2f-2c12-4b79-b1b8-f50bcf97309e'",",'Col':",COLUMN(DanhMucTaiSan_DTGTNN!H5),",'Row':",ROW(DanhMucTaiSan_DTGTNN!H5),",","'ColDynamic':",COLUMN(DanhMucTaiSan_DTGTNN!H4),",","'RowDynamic':",ROW(DanhMucTaiSan_DTGTNN!H4),",","'Format':'numberic'",",'Value':'",SUBSTITUTE(DanhMucTaiSan_DTGTNN!H5,"'","\'"),"','TargetCode':''}")</f>
        <v>{'SheetId':'90bef7f2-5447-4e16-ba6a-c0bd70ef892a','UId':'bcf2cd2f-2c12-4b79-b1b8-f50bcf97309e','Col':8,'Row':5,'ColDynamic':8,'RowDynamic':4,'Format':'numberic','Value':' ','TargetCode':''}</v>
      </c>
    </row>
    <row r="796" spans="1:1" x14ac:dyDescent="0.2">
      <c r="A796" t="str">
        <f>CONCATENATE("{'SheetId':'90bef7f2-5447-4e16-ba6a-c0bd70ef892a'",",","'UId':'bd7ababd-7955-40c0-930c-100b2a23729f'",",'Col':",COLUMN(DanhMucTaiSan_DTGTNN!C6),",'Row':",ROW(DanhMucTaiSan_DTGTNN!C6),",","'Format':'numberic'",",'Value':'",SUBSTITUTE(DanhMucTaiSan_DTGTNN!C6,"'","\'"),"','TargetCode':''}")</f>
        <v>{'SheetId':'90bef7f2-5447-4e16-ba6a-c0bd70ef892a','UId':'bd7ababd-7955-40c0-930c-100b2a23729f','Col':3,'Row':6,'Format':'numberic','Value':' ','TargetCode':''}</v>
      </c>
    </row>
    <row r="797" spans="1:1" x14ac:dyDescent="0.2">
      <c r="A797" t="str">
        <f>CONCATENATE("{'SheetId':'90bef7f2-5447-4e16-ba6a-c0bd70ef892a'",",","'UId':'77ae6f11-edfa-4524-b5e7-00a1b3e03dd0'",",'Col':",COLUMN(DanhMucTaiSan_DTGTNN!D6),",'Row':",ROW(DanhMucTaiSan_DTGTNN!D6),",","'Format':'numberic'",",'Value':'",SUBSTITUTE(DanhMucTaiSan_DTGTNN!D6,"'","\'"),"','TargetCode':''}")</f>
        <v>{'SheetId':'90bef7f2-5447-4e16-ba6a-c0bd70ef892a','UId':'77ae6f11-edfa-4524-b5e7-00a1b3e03dd0','Col':4,'Row':6,'Format':'numberic','Value':' ','TargetCode':''}</v>
      </c>
    </row>
    <row r="798" spans="1:1" x14ac:dyDescent="0.2">
      <c r="A798" t="str">
        <f>CONCATENATE("{'SheetId':'90bef7f2-5447-4e16-ba6a-c0bd70ef892a'",",","'UId':'0076c359-1a17-4496-aac4-faa05af9ab57'",",'Col':",COLUMN(DanhMucTaiSan_DTGTNN!E6),",'Row':",ROW(DanhMucTaiSan_DTGTNN!E6),",","'Format':'numberic'",",'Value':'",SUBSTITUTE(DanhMucTaiSan_DTGTNN!E6,"'","\'"),"','TargetCode':''}")</f>
        <v>{'SheetId':'90bef7f2-5447-4e16-ba6a-c0bd70ef892a','UId':'0076c359-1a17-4496-aac4-faa05af9ab57','Col':5,'Row':6,'Format':'numberic','Value':' ','TargetCode':''}</v>
      </c>
    </row>
    <row r="799" spans="1:1" x14ac:dyDescent="0.2">
      <c r="A799" t="str">
        <f>CONCATENATE("{'SheetId':'90bef7f2-5447-4e16-ba6a-c0bd70ef892a'",",","'UId':'7a478a76-f887-4833-9897-e76c24fc9324'",",'Col':",COLUMN(DanhMucTaiSan_DTGTNN!F6),",'Row':",ROW(DanhMucTaiSan_DTGTNN!F6),",","'Format':'numberic'",",'Value':'",SUBSTITUTE(DanhMucTaiSan_DTGTNN!F6,"'","\'"),"','TargetCode':''}")</f>
        <v>{'SheetId':'90bef7f2-5447-4e16-ba6a-c0bd70ef892a','UId':'7a478a76-f887-4833-9897-e76c24fc9324','Col':6,'Row':6,'Format':'numberic','Value':' ','TargetCode':''}</v>
      </c>
    </row>
    <row r="800" spans="1:1" x14ac:dyDescent="0.2">
      <c r="A800" t="str">
        <f>CONCATENATE("{'SheetId':'90bef7f2-5447-4e16-ba6a-c0bd70ef892a'",",","'UId':'32b95607-d3e4-454e-bb39-29472709144f'",",'Col':",COLUMN(DanhMucTaiSan_DTGTNN!G6),",'Row':",ROW(DanhMucTaiSan_DTGTNN!G6),",","'Format':'numberic'",",'Value':'",SUBSTITUTE(DanhMucTaiSan_DTGTNN!G6,"'","\'"),"','TargetCode':''}")</f>
        <v>{'SheetId':'90bef7f2-5447-4e16-ba6a-c0bd70ef892a','UId':'32b95607-d3e4-454e-bb39-29472709144f','Col':7,'Row':6,'Format':'numberic','Value':' ','TargetCode':''}</v>
      </c>
    </row>
    <row r="801" spans="1:1" x14ac:dyDescent="0.2">
      <c r="A801" t="str">
        <f>CONCATENATE("{'SheetId':'90bef7f2-5447-4e16-ba6a-c0bd70ef892a'",",","'UId':'74152c61-532b-4f40-8a40-6e95a52d91b3'",",'Col':",COLUMN(DanhMucTaiSan_DTGTNN!H6),",'Row':",ROW(DanhMucTaiSan_DTGTNN!H6),",","'Format':'numberic'",",'Value':'",SUBSTITUTE(DanhMucTaiSan_DTGTNN!H6,"'","\'"),"','TargetCode':''}")</f>
        <v>{'SheetId':'90bef7f2-5447-4e16-ba6a-c0bd70ef892a','UId':'74152c61-532b-4f40-8a40-6e95a52d91b3','Col':8,'Row':6,'Format':'numberic','Value':' ','TargetCode':''}</v>
      </c>
    </row>
    <row r="802" spans="1:1" x14ac:dyDescent="0.2">
      <c r="A802" t="str">
        <f>CONCATENATE("{'SheetId':'90bef7f2-5447-4e16-ba6a-c0bd70ef892a'",",","'UId':'c14e7876-775d-432e-a207-b54980f28fac'",",'Col':",COLUMN(DanhMucTaiSan_DTGTNN!A8),",'Row':",ROW(DanhMucTaiSan_DTGTNN!A8),",","'ColDynamic':",COLUMN(DanhMucTaiSan_DTGTNN!A7),",","'RowDynamic':",ROW(DanhMucTaiSan_DTGTNN!A7),",","'Format':'string'",",'Value':'",SUBSTITUTE(DanhMucTaiSan_DTGTNN!A8,"'","\'"),"','TargetCode':''}")</f>
        <v>{'SheetId':'90bef7f2-5447-4e16-ba6a-c0bd70ef892a','UId':'c14e7876-775d-432e-a207-b54980f28fac','Col':1,'Row':8,'ColDynamic':1,'RowDynamic':7,'Format':'string','Value':' ','TargetCode':''}</v>
      </c>
    </row>
    <row r="803" spans="1:1" x14ac:dyDescent="0.2">
      <c r="A803" t="str">
        <f>CONCATENATE("{'SheetId':'90bef7f2-5447-4e16-ba6a-c0bd70ef892a'",",","'UId':'1fc95ef8-c46a-4695-a5f8-832afb0a02e8'",",'Col':",COLUMN(DanhMucTaiSan_DTGTNN!B8),",'Row':",ROW(DanhMucTaiSan_DTGTNN!B8),",","'ColDynamic':",COLUMN(DanhMucTaiSan_DTGTNN!B7),",","'RowDynamic':",ROW(DanhMucTaiSan_DTGTNN!B7),",","'Format':'string'",",'Value':'",SUBSTITUTE(DanhMucTaiSan_DTGTNN!B8,"'","\'"),"','TargetCode':''}")</f>
        <v>{'SheetId':'90bef7f2-5447-4e16-ba6a-c0bd70ef892a','UId':'1fc95ef8-c46a-4695-a5f8-832afb0a02e8','Col':2,'Row':8,'ColDynamic':2,'RowDynamic':7,'Format':'string','Value':'Tổng','TargetCode':''}</v>
      </c>
    </row>
    <row r="804" spans="1:1" x14ac:dyDescent="0.2">
      <c r="A804" t="str">
        <f>CONCATENATE("{'SheetId':'90bef7f2-5447-4e16-ba6a-c0bd70ef892a'",",","'UId':'404279cd-9395-464c-abc1-c867e385c624'",",'Col':",COLUMN(DanhMucTaiSan_DTGTNN!C8),",'Row':",ROW(DanhMucTaiSan_DTGTNN!C8),",","'ColDynamic':",COLUMN(DanhMucTaiSan_DTGTNN!C7),",","'RowDynamic':",ROW(DanhMucTaiSan_DTGTNN!C7),",","'Format':'numberic'",",'Value':'",SUBSTITUTE(DanhMucTaiSan_DTGTNN!C8,"'","\'"),"','TargetCode':''}")</f>
        <v>{'SheetId':'90bef7f2-5447-4e16-ba6a-c0bd70ef892a','UId':'404279cd-9395-464c-abc1-c867e385c624','Col':3,'Row':8,'ColDynamic':3,'RowDynamic':7,'Format':'numberic','Value':' ','TargetCode':''}</v>
      </c>
    </row>
    <row r="805" spans="1:1" x14ac:dyDescent="0.2">
      <c r="A805" t="str">
        <f>CONCATENATE("{'SheetId':'90bef7f2-5447-4e16-ba6a-c0bd70ef892a'",",","'UId':'c5cae6a5-f3dd-4215-b152-6e576d81942a'",",'Col':",COLUMN(DanhMucTaiSan_DTGTNN!D8),",'Row':",ROW(DanhMucTaiSan_DTGTNN!D8),",","'ColDynamic':",COLUMN(DanhMucTaiSan_DTGTNN!D7),",","'RowDynamic':",ROW(DanhMucTaiSan_DTGTNN!D7),",","'Format':'numberic'",",'Value':'",SUBSTITUTE(DanhMucTaiSan_DTGTNN!D8,"'","\'"),"','TargetCode':''}")</f>
        <v>{'SheetId':'90bef7f2-5447-4e16-ba6a-c0bd70ef892a','UId':'c5cae6a5-f3dd-4215-b152-6e576d81942a','Col':4,'Row':8,'ColDynamic':4,'RowDynamic':7,'Format':'numberic','Value':' ','TargetCode':''}</v>
      </c>
    </row>
    <row r="806" spans="1:1" x14ac:dyDescent="0.2">
      <c r="A806" t="str">
        <f>CONCATENATE("{'SheetId':'90bef7f2-5447-4e16-ba6a-c0bd70ef892a'",",","'UId':'62042bbd-7b05-4ba0-83f8-e1833d0234b9'",",'Col':",COLUMN(DanhMucTaiSan_DTGTNN!E8),",'Row':",ROW(DanhMucTaiSan_DTGTNN!E8),",","'ColDynamic':",COLUMN(DanhMucTaiSan_DTGTNN!E7),",","'RowDynamic':",ROW(DanhMucTaiSan_DTGTNN!E7),",","'Format':'numberic'",",'Value':'",SUBSTITUTE(DanhMucTaiSan_DTGTNN!E8,"'","\'"),"','TargetCode':''}")</f>
        <v>{'SheetId':'90bef7f2-5447-4e16-ba6a-c0bd70ef892a','UId':'62042bbd-7b05-4ba0-83f8-e1833d0234b9','Col':5,'Row':8,'ColDynamic':5,'RowDynamic':7,'Format':'numberic','Value':' ','TargetCode':''}</v>
      </c>
    </row>
    <row r="807" spans="1:1" x14ac:dyDescent="0.2">
      <c r="A807" t="str">
        <f>CONCATENATE("{'SheetId':'90bef7f2-5447-4e16-ba6a-c0bd70ef892a'",",","'UId':'fffbba26-1935-480a-ac6d-a5976e0010a5'",",'Col':",COLUMN(DanhMucTaiSan_DTGTNN!F8),",'Row':",ROW(DanhMucTaiSan_DTGTNN!F8),",","'ColDynamic':",COLUMN(DanhMucTaiSan_DTGTNN!F7),",","'RowDynamic':",ROW(DanhMucTaiSan_DTGTNN!F7),",","'Format':'numberic'",",'Value':'",SUBSTITUTE(DanhMucTaiSan_DTGTNN!F8,"'","\'"),"','TargetCode':''}")</f>
        <v>{'SheetId':'90bef7f2-5447-4e16-ba6a-c0bd70ef892a','UId':'fffbba26-1935-480a-ac6d-a5976e0010a5','Col':6,'Row':8,'ColDynamic':6,'RowDynamic':7,'Format':'numberic','Value':' ','TargetCode':''}</v>
      </c>
    </row>
    <row r="808" spans="1:1" x14ac:dyDescent="0.2">
      <c r="A808" t="str">
        <f>CONCATENATE("{'SheetId':'90bef7f2-5447-4e16-ba6a-c0bd70ef892a'",",","'UId':'10c5525f-cf59-477c-92c8-e487fdebbf37'",",'Col':",COLUMN(DanhMucTaiSan_DTGTNN!G8),",'Row':",ROW(DanhMucTaiSan_DTGTNN!G8),",","'ColDynamic':",COLUMN(DanhMucTaiSan_DTGTNN!G7),",","'RowDynamic':",ROW(DanhMucTaiSan_DTGTNN!G7),",","'Format':'numberic'",",'Value':'",SUBSTITUTE(DanhMucTaiSan_DTGTNN!G8,"'","\'"),"','TargetCode':''}")</f>
        <v>{'SheetId':'90bef7f2-5447-4e16-ba6a-c0bd70ef892a','UId':'10c5525f-cf59-477c-92c8-e487fdebbf37','Col':7,'Row':8,'ColDynamic':7,'RowDynamic':7,'Format':'numberic','Value':' ','TargetCode':''}</v>
      </c>
    </row>
    <row r="809" spans="1:1" x14ac:dyDescent="0.2">
      <c r="A809" t="str">
        <f>CONCATENATE("{'SheetId':'90bef7f2-5447-4e16-ba6a-c0bd70ef892a'",",","'UId':'7e8a081d-e12d-4cce-9d12-21d14d60ee6d'",",'Col':",COLUMN(DanhMucTaiSan_DTGTNN!H8),",'Row':",ROW(DanhMucTaiSan_DTGTNN!H8),",","'ColDynamic':",COLUMN(DanhMucTaiSan_DTGTNN!H7),",","'RowDynamic':",ROW(DanhMucTaiSan_DTGTNN!H7),",","'Format':'numberic'",",'Value':'",SUBSTITUTE(DanhMucTaiSan_DTGTNN!H8,"'","\'"),"','TargetCode':''}")</f>
        <v>{'SheetId':'90bef7f2-5447-4e16-ba6a-c0bd70ef892a','UId':'7e8a081d-e12d-4cce-9d12-21d14d60ee6d','Col':8,'Row':8,'ColDynamic':8,'RowDynamic':7,'Format':'numberic','Value':' ','TargetCode':''}</v>
      </c>
    </row>
    <row r="810" spans="1:1" x14ac:dyDescent="0.2">
      <c r="A810" t="str">
        <f>CONCATENATE("{'SheetId':'90bef7f2-5447-4e16-ba6a-c0bd70ef892a'",",","'UId':'ddad480c-d233-4982-928f-3d520f2af523'",",'Col':",COLUMN(DanhMucTaiSan_DTGTNN!C9),",'Row':",ROW(DanhMucTaiSan_DTGTNN!C9),",","'Format':'numberic'",",'Value':'",SUBSTITUTE(DanhMucTaiSan_DTGTNN!C9,"'","\'"),"','TargetCode':''}")</f>
        <v>{'SheetId':'90bef7f2-5447-4e16-ba6a-c0bd70ef892a','UId':'ddad480c-d233-4982-928f-3d520f2af523','Col':3,'Row':9,'Format':'numberic','Value':' ','TargetCode':''}</v>
      </c>
    </row>
    <row r="811" spans="1:1" x14ac:dyDescent="0.2">
      <c r="A811" t="str">
        <f>CONCATENATE("{'SheetId':'90bef7f2-5447-4e16-ba6a-c0bd70ef892a'",",","'UId':'0549607a-37c1-4cb2-b4eb-7a395d6cd074'",",'Col':",COLUMN(DanhMucTaiSan_DTGTNN!D9),",'Row':",ROW(DanhMucTaiSan_DTGTNN!D9),",","'Format':'numberic'",",'Value':'",SUBSTITUTE(DanhMucTaiSan_DTGTNN!D9,"'","\'"),"','TargetCode':''}")</f>
        <v>{'SheetId':'90bef7f2-5447-4e16-ba6a-c0bd70ef892a','UId':'0549607a-37c1-4cb2-b4eb-7a395d6cd074','Col':4,'Row':9,'Format':'numberic','Value':' ','TargetCode':''}</v>
      </c>
    </row>
    <row r="812" spans="1:1" x14ac:dyDescent="0.2">
      <c r="A812" t="str">
        <f>CONCATENATE("{'SheetId':'90bef7f2-5447-4e16-ba6a-c0bd70ef892a'",",","'UId':'d831138f-5045-48c9-b4dd-40c663d5107f'",",'Col':",COLUMN(DanhMucTaiSan_DTGTNN!E9),",'Row':",ROW(DanhMucTaiSan_DTGTNN!E9),",","'Format':'numberic'",",'Value':'",SUBSTITUTE(DanhMucTaiSan_DTGTNN!E9,"'","\'"),"','TargetCode':''}")</f>
        <v>{'SheetId':'90bef7f2-5447-4e16-ba6a-c0bd70ef892a','UId':'d831138f-5045-48c9-b4dd-40c663d5107f','Col':5,'Row':9,'Format':'numberic','Value':' ','TargetCode':''}</v>
      </c>
    </row>
    <row r="813" spans="1:1" x14ac:dyDescent="0.2">
      <c r="A813" t="str">
        <f>CONCATENATE("{'SheetId':'90bef7f2-5447-4e16-ba6a-c0bd70ef892a'",",","'UId':'ceeca54b-5c1d-41fd-99a6-696db85e3515'",",'Col':",COLUMN(DanhMucTaiSan_DTGTNN!F9),",'Row':",ROW(DanhMucTaiSan_DTGTNN!F9),",","'Format':'numberic'",",'Value':'",SUBSTITUTE(DanhMucTaiSan_DTGTNN!F9,"'","\'"),"','TargetCode':''}")</f>
        <v>{'SheetId':'90bef7f2-5447-4e16-ba6a-c0bd70ef892a','UId':'ceeca54b-5c1d-41fd-99a6-696db85e3515','Col':6,'Row':9,'Format':'numberic','Value':' ','TargetCode':''}</v>
      </c>
    </row>
    <row r="814" spans="1:1" x14ac:dyDescent="0.2">
      <c r="A814" t="str">
        <f>CONCATENATE("{'SheetId':'90bef7f2-5447-4e16-ba6a-c0bd70ef892a'",",","'UId':'73668e8e-f1c7-4d41-99a9-cfbb009b8088'",",'Col':",COLUMN(DanhMucTaiSan_DTGTNN!G9),",'Row':",ROW(DanhMucTaiSan_DTGTNN!G9),",","'Format':'numberic'",",'Value':'",SUBSTITUTE(DanhMucTaiSan_DTGTNN!G9,"'","\'"),"','TargetCode':''}")</f>
        <v>{'SheetId':'90bef7f2-5447-4e16-ba6a-c0bd70ef892a','UId':'73668e8e-f1c7-4d41-99a9-cfbb009b8088','Col':7,'Row':9,'Format':'numberic','Value':' ','TargetCode':''}</v>
      </c>
    </row>
    <row r="815" spans="1:1" x14ac:dyDescent="0.2">
      <c r="A815" t="str">
        <f>CONCATENATE("{'SheetId':'90bef7f2-5447-4e16-ba6a-c0bd70ef892a'",",","'UId':'3aa0f35b-90bc-438b-9050-12501b9a6202'",",'Col':",COLUMN(DanhMucTaiSan_DTGTNN!H9),",'Row':",ROW(DanhMucTaiSan_DTGTNN!H9),",","'Format':'numberic'",",'Value':'",SUBSTITUTE(DanhMucTaiSan_DTGTNN!H9,"'","\'"),"','TargetCode':''}")</f>
        <v>{'SheetId':'90bef7f2-5447-4e16-ba6a-c0bd70ef892a','UId':'3aa0f35b-90bc-438b-9050-12501b9a6202','Col':8,'Row':9,'Format':'numberic','Value':' ','TargetCode':''}</v>
      </c>
    </row>
    <row r="816" spans="1:1" x14ac:dyDescent="0.2">
      <c r="A816" t="str">
        <f>CONCATENATE("{'SheetId':'90bef7f2-5447-4e16-ba6a-c0bd70ef892a'",",","'UId':'f56d14e8-5593-42fc-bce4-d539551b1871'",",'Col':",COLUMN(DanhMucTaiSan_DTGTNN!A11),",'Row':",ROW(DanhMucTaiSan_DTGTNN!A11),",","'ColDynamic':",COLUMN(DanhMucTaiSan_DTGTNN!A10),",","'RowDynamic':",ROW(DanhMucTaiSan_DTGTNN!A10),",","'Format':'string'",",'Value':'",SUBSTITUTE(DanhMucTaiSan_DTGTNN!A11,"'","\'"),"','TargetCode':''}")</f>
        <v>{'SheetId':'90bef7f2-5447-4e16-ba6a-c0bd70ef892a','UId':'f56d14e8-5593-42fc-bce4-d539551b1871','Col':1,'Row':11,'ColDynamic':1,'RowDynamic':10,'Format':'string','Value':' ','TargetCode':''}</v>
      </c>
    </row>
    <row r="817" spans="1:1" x14ac:dyDescent="0.2">
      <c r="A817" t="str">
        <f>CONCATENATE("{'SheetId':'90bef7f2-5447-4e16-ba6a-c0bd70ef892a'",",","'UId':'47394025-6b68-40be-b4f4-eb828dcb1fec'",",'Col':",COLUMN(DanhMucTaiSan_DTGTNN!B11),",'Row':",ROW(DanhMucTaiSan_DTGTNN!B11),",","'ColDynamic':",COLUMN(DanhMucTaiSan_DTGTNN!B10),",","'RowDynamic':",ROW(DanhMucTaiSan_DTGTNN!B10),",","'Format':'string'",",'Value':'",SUBSTITUTE(DanhMucTaiSan_DTGTNN!B11,"'","\'"),"','TargetCode':''}")</f>
        <v>{'SheetId':'90bef7f2-5447-4e16-ba6a-c0bd70ef892a','UId':'47394025-6b68-40be-b4f4-eb828dcb1fec','Col':2,'Row':11,'ColDynamic':2,'RowDynamic':10,'Format':'string','Value':'Tổng','TargetCode':''}</v>
      </c>
    </row>
    <row r="818" spans="1:1" x14ac:dyDescent="0.2">
      <c r="A818" t="str">
        <f>CONCATENATE("{'SheetId':'90bef7f2-5447-4e16-ba6a-c0bd70ef892a'",",","'UId':'1cff6672-f0ff-4cfc-ac16-e336b3200f69'",",'Col':",COLUMN(DanhMucTaiSan_DTGTNN!C11),",'Row':",ROW(DanhMucTaiSan_DTGTNN!C11),",","'ColDynamic':",COLUMN(DanhMucTaiSan_DTGTNN!C10),",","'RowDynamic':",ROW(DanhMucTaiSan_DTGTNN!C10),",","'Format':'numberic'",",'Value':'",SUBSTITUTE(DanhMucTaiSan_DTGTNN!C11,"'","\'"),"','TargetCode':''}")</f>
        <v>{'SheetId':'90bef7f2-5447-4e16-ba6a-c0bd70ef892a','UId':'1cff6672-f0ff-4cfc-ac16-e336b3200f69','Col':3,'Row':11,'ColDynamic':3,'RowDynamic':10,'Format':'numberic','Value':' ','TargetCode':''}</v>
      </c>
    </row>
    <row r="819" spans="1:1" x14ac:dyDescent="0.2">
      <c r="A819" t="str">
        <f>CONCATENATE("{'SheetId':'90bef7f2-5447-4e16-ba6a-c0bd70ef892a'",",","'UId':'3dddf5cb-3c6d-4349-9212-498e6ee152d8'",",'Col':",COLUMN(DanhMucTaiSan_DTGTNN!D11),",'Row':",ROW(DanhMucTaiSan_DTGTNN!D11),",","'ColDynamic':",COLUMN(DanhMucTaiSan_DTGTNN!D10),",","'RowDynamic':",ROW(DanhMucTaiSan_DTGTNN!D10),",","'Format':'numberic'",",'Value':'",SUBSTITUTE(DanhMucTaiSan_DTGTNN!D11,"'","\'"),"','TargetCode':''}")</f>
        <v>{'SheetId':'90bef7f2-5447-4e16-ba6a-c0bd70ef892a','UId':'3dddf5cb-3c6d-4349-9212-498e6ee152d8','Col':4,'Row':11,'ColDynamic':4,'RowDynamic':10,'Format':'numberic','Value':' ','TargetCode':''}</v>
      </c>
    </row>
    <row r="820" spans="1:1" x14ac:dyDescent="0.2">
      <c r="A820" t="str">
        <f>CONCATENATE("{'SheetId':'90bef7f2-5447-4e16-ba6a-c0bd70ef892a'",",","'UId':'ca940a2b-9a9a-4280-a634-f5fd9260a5dd'",",'Col':",COLUMN(DanhMucTaiSan_DTGTNN!E11),",'Row':",ROW(DanhMucTaiSan_DTGTNN!E11),",","'ColDynamic':",COLUMN(DanhMucTaiSan_DTGTNN!E10),",","'RowDynamic':",ROW(DanhMucTaiSan_DTGTNN!E10),",","'Format':'numberic'",",'Value':'",SUBSTITUTE(DanhMucTaiSan_DTGTNN!E11,"'","\'"),"','TargetCode':''}")</f>
        <v>{'SheetId':'90bef7f2-5447-4e16-ba6a-c0bd70ef892a','UId':'ca940a2b-9a9a-4280-a634-f5fd9260a5dd','Col':5,'Row':11,'ColDynamic':5,'RowDynamic':10,'Format':'numberic','Value':' ','TargetCode':''}</v>
      </c>
    </row>
    <row r="821" spans="1:1" x14ac:dyDescent="0.2">
      <c r="A821" t="str">
        <f>CONCATENATE("{'SheetId':'90bef7f2-5447-4e16-ba6a-c0bd70ef892a'",",","'UId':'4eb109f7-f927-47ac-a02c-8d14d52b2f09'",",'Col':",COLUMN(DanhMucTaiSan_DTGTNN!F11),",'Row':",ROW(DanhMucTaiSan_DTGTNN!F11),",","'ColDynamic':",COLUMN(DanhMucTaiSan_DTGTNN!F10),",","'RowDynamic':",ROW(DanhMucTaiSan_DTGTNN!F10),",","'Format':'numberic'",",'Value':'",SUBSTITUTE(DanhMucTaiSan_DTGTNN!F11,"'","\'"),"','TargetCode':''}")</f>
        <v>{'SheetId':'90bef7f2-5447-4e16-ba6a-c0bd70ef892a','UId':'4eb109f7-f927-47ac-a02c-8d14d52b2f09','Col':6,'Row':11,'ColDynamic':6,'RowDynamic':10,'Format':'numberic','Value':' ','TargetCode':''}</v>
      </c>
    </row>
    <row r="822" spans="1:1" x14ac:dyDescent="0.2">
      <c r="A822" t="str">
        <f>CONCATENATE("{'SheetId':'90bef7f2-5447-4e16-ba6a-c0bd70ef892a'",",","'UId':'30117d7d-21a1-4bef-9117-9edf67e33796'",",'Col':",COLUMN(DanhMucTaiSan_DTGTNN!G11),",'Row':",ROW(DanhMucTaiSan_DTGTNN!G11),",","'ColDynamic':",COLUMN(DanhMucTaiSan_DTGTNN!G10),",","'RowDynamic':",ROW(DanhMucTaiSan_DTGTNN!G10),",","'Format':'numberic'",",'Value':'",SUBSTITUTE(DanhMucTaiSan_DTGTNN!G11,"'","\'"),"','TargetCode':''}")</f>
        <v>{'SheetId':'90bef7f2-5447-4e16-ba6a-c0bd70ef892a','UId':'30117d7d-21a1-4bef-9117-9edf67e33796','Col':7,'Row':11,'ColDynamic':7,'RowDynamic':10,'Format':'numberic','Value':' ','TargetCode':''}</v>
      </c>
    </row>
    <row r="823" spans="1:1" x14ac:dyDescent="0.2">
      <c r="A823" t="str">
        <f>CONCATENATE("{'SheetId':'90bef7f2-5447-4e16-ba6a-c0bd70ef892a'",",","'UId':'3b68d77c-6997-48be-b37c-c91caaea0d20'",",'Col':",COLUMN(DanhMucTaiSan_DTGTNN!H11),",'Row':",ROW(DanhMucTaiSan_DTGTNN!H11),",","'ColDynamic':",COLUMN(DanhMucTaiSan_DTGTNN!H10),",","'RowDynamic':",ROW(DanhMucTaiSan_DTGTNN!H10),",","'Format':'numberic'",",'Value':'",SUBSTITUTE(DanhMucTaiSan_DTGTNN!H11,"'","\'"),"','TargetCode':''}")</f>
        <v>{'SheetId':'90bef7f2-5447-4e16-ba6a-c0bd70ef892a','UId':'3b68d77c-6997-48be-b37c-c91caaea0d20','Col':8,'Row':11,'ColDynamic':8,'RowDynamic':10,'Format':'numberic','Value':' ','TargetCode':''}</v>
      </c>
    </row>
    <row r="824" spans="1:1" x14ac:dyDescent="0.2">
      <c r="A824" t="str">
        <f>CONCATENATE("{'SheetId':'90bef7f2-5447-4e16-ba6a-c0bd70ef892a'",",","'UId':'7b94e042-2e9b-4133-8b45-01d7eb2c2b44'",",'Col':",COLUMN(DanhMucTaiSan_DTGTNN!C12),",'Row':",ROW(DanhMucTaiSan_DTGTNN!C12),",","'Format':'numberic'",",'Value':'",SUBSTITUTE(DanhMucTaiSan_DTGTNN!C12,"'","\'"),"','TargetCode':''}")</f>
        <v>{'SheetId':'90bef7f2-5447-4e16-ba6a-c0bd70ef892a','UId':'7b94e042-2e9b-4133-8b45-01d7eb2c2b44','Col':3,'Row':12,'Format':'numberic','Value':' ','TargetCode':''}</v>
      </c>
    </row>
    <row r="825" spans="1:1" x14ac:dyDescent="0.2">
      <c r="A825" t="str">
        <f>CONCATENATE("{'SheetId':'90bef7f2-5447-4e16-ba6a-c0bd70ef892a'",",","'UId':'b7ce3295-3fe3-4941-b0b5-13278a30f07e'",",'Col':",COLUMN(DanhMucTaiSan_DTGTNN!D12),",'Row':",ROW(DanhMucTaiSan_DTGTNN!D12),",","'Format':'numberic'",",'Value':'",SUBSTITUTE(DanhMucTaiSan_DTGTNN!D12,"'","\'"),"','TargetCode':''}")</f>
        <v>{'SheetId':'90bef7f2-5447-4e16-ba6a-c0bd70ef892a','UId':'b7ce3295-3fe3-4941-b0b5-13278a30f07e','Col':4,'Row':12,'Format':'numberic','Value':' ','TargetCode':''}</v>
      </c>
    </row>
    <row r="826" spans="1:1" x14ac:dyDescent="0.2">
      <c r="A826" t="str">
        <f>CONCATENATE("{'SheetId':'90bef7f2-5447-4e16-ba6a-c0bd70ef892a'",",","'UId':'26269fad-ac81-4357-b4c5-4b56aa710f2c'",",'Col':",COLUMN(DanhMucTaiSan_DTGTNN!E12),",'Row':",ROW(DanhMucTaiSan_DTGTNN!E12),",","'Format':'numberic'",",'Value':'",SUBSTITUTE(DanhMucTaiSan_DTGTNN!E12,"'","\'"),"','TargetCode':''}")</f>
        <v>{'SheetId':'90bef7f2-5447-4e16-ba6a-c0bd70ef892a','UId':'26269fad-ac81-4357-b4c5-4b56aa710f2c','Col':5,'Row':12,'Format':'numberic','Value':' ','TargetCode':''}</v>
      </c>
    </row>
    <row r="827" spans="1:1" x14ac:dyDescent="0.2">
      <c r="A827" t="str">
        <f>CONCATENATE("{'SheetId':'90bef7f2-5447-4e16-ba6a-c0bd70ef892a'",",","'UId':'06a847f2-5038-4312-9dd3-f85de19c750a'",",'Col':",COLUMN(DanhMucTaiSan_DTGTNN!F12),",'Row':",ROW(DanhMucTaiSan_DTGTNN!F12),",","'Format':'numberic'",",'Value':'",SUBSTITUTE(DanhMucTaiSan_DTGTNN!F12,"'","\'"),"','TargetCode':''}")</f>
        <v>{'SheetId':'90bef7f2-5447-4e16-ba6a-c0bd70ef892a','UId':'06a847f2-5038-4312-9dd3-f85de19c750a','Col':6,'Row':12,'Format':'numberic','Value':' ','TargetCode':''}</v>
      </c>
    </row>
    <row r="828" spans="1:1" x14ac:dyDescent="0.2">
      <c r="A828" t="str">
        <f>CONCATENATE("{'SheetId':'90bef7f2-5447-4e16-ba6a-c0bd70ef892a'",",","'UId':'9222e693-acd4-4cce-8bb9-cbf84e29a2bb'",",'Col':",COLUMN(DanhMucTaiSan_DTGTNN!G12),",'Row':",ROW(DanhMucTaiSan_DTGTNN!G12),",","'Format':'numberic'",",'Value':'",SUBSTITUTE(DanhMucTaiSan_DTGTNN!G12,"'","\'"),"','TargetCode':''}")</f>
        <v>{'SheetId':'90bef7f2-5447-4e16-ba6a-c0bd70ef892a','UId':'9222e693-acd4-4cce-8bb9-cbf84e29a2bb','Col':7,'Row':12,'Format':'numberic','Value':' ','TargetCode':''}</v>
      </c>
    </row>
    <row r="829" spans="1:1" x14ac:dyDescent="0.2">
      <c r="A829" t="str">
        <f>CONCATENATE("{'SheetId':'90bef7f2-5447-4e16-ba6a-c0bd70ef892a'",",","'UId':'a3cbe5ad-243d-4be2-a411-d32cffd03bd6'",",'Col':",COLUMN(DanhMucTaiSan_DTGTNN!H12),",'Row':",ROW(DanhMucTaiSan_DTGTNN!H12),",","'Format':'numberic'",",'Value':'",SUBSTITUTE(DanhMucTaiSan_DTGTNN!H12,"'","\'"),"','TargetCode':''}")</f>
        <v>{'SheetId':'90bef7f2-5447-4e16-ba6a-c0bd70ef892a','UId':'a3cbe5ad-243d-4be2-a411-d32cffd03bd6','Col':8,'Row':12,'Format':'numberic','Value':' ','TargetCode':''}</v>
      </c>
    </row>
    <row r="830" spans="1:1" x14ac:dyDescent="0.2">
      <c r="A830" t="str">
        <f>CONCATENATE("{'SheetId':'90bef7f2-5447-4e16-ba6a-c0bd70ef892a'",",","'UId':'1a3ec0d4-5f24-4fab-bf6c-5976f68877fb'",",'Col':",COLUMN(DanhMucTaiSan_DTGTNN!A14),",'Row':",ROW(DanhMucTaiSan_DTGTNN!A14),",","'ColDynamic':",COLUMN(DanhMucTaiSan_DTGTNN!A13),",","'RowDynamic':",ROW(DanhMucTaiSan_DTGTNN!A13),",","'Format':'string'",",'Value':'",SUBSTITUTE(DanhMucTaiSan_DTGTNN!A14,"'","\'"),"','TargetCode':''}")</f>
        <v>{'SheetId':'90bef7f2-5447-4e16-ba6a-c0bd70ef892a','UId':'1a3ec0d4-5f24-4fab-bf6c-5976f68877fb','Col':1,'Row':14,'ColDynamic':1,'RowDynamic':13,'Format':'string','Value':' ','TargetCode':''}</v>
      </c>
    </row>
    <row r="831" spans="1:1" x14ac:dyDescent="0.2">
      <c r="A831" t="str">
        <f>CONCATENATE("{'SheetId':'90bef7f2-5447-4e16-ba6a-c0bd70ef892a'",",","'UId':'025fd94e-85b2-4b70-9465-4ba6210717e2'",",'Col':",COLUMN(DanhMucTaiSan_DTGTNN!B14),",'Row':",ROW(DanhMucTaiSan_DTGTNN!B14),",","'ColDynamic':",COLUMN(DanhMucTaiSan_DTGTNN!B13),",","'RowDynamic':",ROW(DanhMucTaiSan_DTGTNN!B13),",","'Format':'string'",",'Value':'",SUBSTITUTE(DanhMucTaiSan_DTGTNN!B14,"'","\'"),"','TargetCode':''}")</f>
        <v>{'SheetId':'90bef7f2-5447-4e16-ba6a-c0bd70ef892a','UId':'025fd94e-85b2-4b70-9465-4ba6210717e2','Col':2,'Row':14,'ColDynamic':2,'RowDynamic':13,'Format':'string','Value':'Tổng','TargetCode':''}</v>
      </c>
    </row>
    <row r="832" spans="1:1" x14ac:dyDescent="0.2">
      <c r="A832" t="str">
        <f>CONCATENATE("{'SheetId':'90bef7f2-5447-4e16-ba6a-c0bd70ef892a'",",","'UId':'489668cf-291b-49b7-91f8-bc9659ff475d'",",'Col':",COLUMN(DanhMucTaiSan_DTGTNN!C14),",'Row':",ROW(DanhMucTaiSan_DTGTNN!C14),",","'ColDynamic':",COLUMN(DanhMucTaiSan_DTGTNN!C13),",","'RowDynamic':",ROW(DanhMucTaiSan_DTGTNN!C13),",","'Format':'numberic'",",'Value':'",SUBSTITUTE(DanhMucTaiSan_DTGTNN!C14,"'","\'"),"','TargetCode':''}")</f>
        <v>{'SheetId':'90bef7f2-5447-4e16-ba6a-c0bd70ef892a','UId':'489668cf-291b-49b7-91f8-bc9659ff475d','Col':3,'Row':14,'ColDynamic':3,'RowDynamic':13,'Format':'numberic','Value':' ','TargetCode':''}</v>
      </c>
    </row>
    <row r="833" spans="1:1" x14ac:dyDescent="0.2">
      <c r="A833" t="str">
        <f>CONCATENATE("{'SheetId':'90bef7f2-5447-4e16-ba6a-c0bd70ef892a'",",","'UId':'2e09c480-6d38-4536-9001-3a5628af4054'",",'Col':",COLUMN(DanhMucTaiSan_DTGTNN!D14),",'Row':",ROW(DanhMucTaiSan_DTGTNN!D14),",","'ColDynamic':",COLUMN(DanhMucTaiSan_DTGTNN!D13),",","'RowDynamic':",ROW(DanhMucTaiSan_DTGTNN!D13),",","'Format':'numberic'",",'Value':'",SUBSTITUTE(DanhMucTaiSan_DTGTNN!D14,"'","\'"),"','TargetCode':''}")</f>
        <v>{'SheetId':'90bef7f2-5447-4e16-ba6a-c0bd70ef892a','UId':'2e09c480-6d38-4536-9001-3a5628af4054','Col':4,'Row':14,'ColDynamic':4,'RowDynamic':13,'Format':'numberic','Value':' ','TargetCode':''}</v>
      </c>
    </row>
    <row r="834" spans="1:1" x14ac:dyDescent="0.2">
      <c r="A834" t="str">
        <f>CONCATENATE("{'SheetId':'90bef7f2-5447-4e16-ba6a-c0bd70ef892a'",",","'UId':'9e8f6c11-a916-46b9-a2f4-1922290045ad'",",'Col':",COLUMN(DanhMucTaiSan_DTGTNN!E14),",'Row':",ROW(DanhMucTaiSan_DTGTNN!E14),",","'ColDynamic':",COLUMN(DanhMucTaiSan_DTGTNN!E13),",","'RowDynamic':",ROW(DanhMucTaiSan_DTGTNN!E13),",","'Format':'numberic'",",'Value':'",SUBSTITUTE(DanhMucTaiSan_DTGTNN!E14,"'","\'"),"','TargetCode':''}")</f>
        <v>{'SheetId':'90bef7f2-5447-4e16-ba6a-c0bd70ef892a','UId':'9e8f6c11-a916-46b9-a2f4-1922290045ad','Col':5,'Row':14,'ColDynamic':5,'RowDynamic':13,'Format':'numberic','Value':' ','TargetCode':''}</v>
      </c>
    </row>
    <row r="835" spans="1:1" x14ac:dyDescent="0.2">
      <c r="A835" t="str">
        <f>CONCATENATE("{'SheetId':'90bef7f2-5447-4e16-ba6a-c0bd70ef892a'",",","'UId':'da0c6456-87cd-4991-b933-ac52097ae7c9'",",'Col':",COLUMN(DanhMucTaiSan_DTGTNN!F14),",'Row':",ROW(DanhMucTaiSan_DTGTNN!F14),",","'ColDynamic':",COLUMN(DanhMucTaiSan_DTGTNN!F13),",","'RowDynamic':",ROW(DanhMucTaiSan_DTGTNN!F13),",","'Format':'numberic'",",'Value':'",SUBSTITUTE(DanhMucTaiSan_DTGTNN!F14,"'","\'"),"','TargetCode':''}")</f>
        <v>{'SheetId':'90bef7f2-5447-4e16-ba6a-c0bd70ef892a','UId':'da0c6456-87cd-4991-b933-ac52097ae7c9','Col':6,'Row':14,'ColDynamic':6,'RowDynamic':13,'Format':'numberic','Value':' ','TargetCode':''}</v>
      </c>
    </row>
    <row r="836" spans="1:1" x14ac:dyDescent="0.2">
      <c r="A836" t="str">
        <f>CONCATENATE("{'SheetId':'90bef7f2-5447-4e16-ba6a-c0bd70ef892a'",",","'UId':'9d846337-e01e-4de2-9861-871f1c291931'",",'Col':",COLUMN(DanhMucTaiSan_DTGTNN!G14),",'Row':",ROW(DanhMucTaiSan_DTGTNN!G14),",","'ColDynamic':",COLUMN(DanhMucTaiSan_DTGTNN!G13),",","'RowDynamic':",ROW(DanhMucTaiSan_DTGTNN!G13),",","'Format':'numberic'",",'Value':'",SUBSTITUTE(DanhMucTaiSan_DTGTNN!G14,"'","\'"),"','TargetCode':''}")</f>
        <v>{'SheetId':'90bef7f2-5447-4e16-ba6a-c0bd70ef892a','UId':'9d846337-e01e-4de2-9861-871f1c291931','Col':7,'Row':14,'ColDynamic':7,'RowDynamic':13,'Format':'numberic','Value':' ','TargetCode':''}</v>
      </c>
    </row>
    <row r="837" spans="1:1" x14ac:dyDescent="0.2">
      <c r="A837" t="str">
        <f>CONCATENATE("{'SheetId':'90bef7f2-5447-4e16-ba6a-c0bd70ef892a'",",","'UId':'4de38ce4-fdf4-414a-995b-75c50b47b4d9'",",'Col':",COLUMN(DanhMucTaiSan_DTGTNN!H14),",'Row':",ROW(DanhMucTaiSan_DTGTNN!H14),",","'ColDynamic':",COLUMN(DanhMucTaiSan_DTGTNN!H13),",","'RowDynamic':",ROW(DanhMucTaiSan_DTGTNN!H13),",","'Format':'numberic'",",'Value':'",SUBSTITUTE(DanhMucTaiSan_DTGTNN!H14,"'","\'"),"','TargetCode':''}")</f>
        <v>{'SheetId':'90bef7f2-5447-4e16-ba6a-c0bd70ef892a','UId':'4de38ce4-fdf4-414a-995b-75c50b47b4d9','Col':8,'Row':14,'ColDynamic':8,'RowDynamic':13,'Format':'numberic','Value':' ','TargetCode':''}</v>
      </c>
    </row>
    <row r="838" spans="1:1" x14ac:dyDescent="0.2">
      <c r="A838" t="str">
        <f>CONCATENATE("{'SheetId':'90bef7f2-5447-4e16-ba6a-c0bd70ef892a'",",","'UId':'e7ab30f5-420d-43bf-a83f-5db47811ed77'",",'Col':",COLUMN(DanhMucTaiSan_DTGTNN!C15),",'Row':",ROW(DanhMucTaiSan_DTGTNN!C15),",","'Format':'numberic'",",'Value':'",SUBSTITUTE(DanhMucTaiSan_DTGTNN!C15,"'","\'"),"','TargetCode':''}")</f>
        <v>{'SheetId':'90bef7f2-5447-4e16-ba6a-c0bd70ef892a','UId':'e7ab30f5-420d-43bf-a83f-5db47811ed77','Col':3,'Row':15,'Format':'numberic','Value':' ','TargetCode':''}</v>
      </c>
    </row>
    <row r="839" spans="1:1" x14ac:dyDescent="0.2">
      <c r="A839" t="str">
        <f>CONCATENATE("{'SheetId':'90bef7f2-5447-4e16-ba6a-c0bd70ef892a'",",","'UId':'5c40893a-bd11-4592-b981-40e09688f59d'",",'Col':",COLUMN(DanhMucTaiSan_DTGTNN!D15),",'Row':",ROW(DanhMucTaiSan_DTGTNN!D15),",","'Format':'numberic'",",'Value':'",SUBSTITUTE(DanhMucTaiSan_DTGTNN!D15,"'","\'"),"','TargetCode':''}")</f>
        <v>{'SheetId':'90bef7f2-5447-4e16-ba6a-c0bd70ef892a','UId':'5c40893a-bd11-4592-b981-40e09688f59d','Col':4,'Row':15,'Format':'numberic','Value':' ','TargetCode':''}</v>
      </c>
    </row>
    <row r="840" spans="1:1" x14ac:dyDescent="0.2">
      <c r="A840" t="str">
        <f>CONCATENATE("{'SheetId':'90bef7f2-5447-4e16-ba6a-c0bd70ef892a'",",","'UId':'94445701-4d7f-4691-87e8-51dbade38be0'",",'Col':",COLUMN(DanhMucTaiSan_DTGTNN!E15),",'Row':",ROW(DanhMucTaiSan_DTGTNN!E15),",","'Format':'numberic'",",'Value':'",SUBSTITUTE(DanhMucTaiSan_DTGTNN!E15,"'","\'"),"','TargetCode':''}")</f>
        <v>{'SheetId':'90bef7f2-5447-4e16-ba6a-c0bd70ef892a','UId':'94445701-4d7f-4691-87e8-51dbade38be0','Col':5,'Row':15,'Format':'numberic','Value':' ','TargetCode':''}</v>
      </c>
    </row>
    <row r="841" spans="1:1" x14ac:dyDescent="0.2">
      <c r="A841" t="str">
        <f>CONCATENATE("{'SheetId':'90bef7f2-5447-4e16-ba6a-c0bd70ef892a'",",","'UId':'2263636f-afd4-4dbc-90b9-201be59bd253'",",'Col':",COLUMN(DanhMucTaiSan_DTGTNN!F15),",'Row':",ROW(DanhMucTaiSan_DTGTNN!F15),",","'Format':'numberic'",",'Value':'",SUBSTITUTE(DanhMucTaiSan_DTGTNN!F15,"'","\'"),"','TargetCode':''}")</f>
        <v>{'SheetId':'90bef7f2-5447-4e16-ba6a-c0bd70ef892a','UId':'2263636f-afd4-4dbc-90b9-201be59bd253','Col':6,'Row':15,'Format':'numberic','Value':' ','TargetCode':''}</v>
      </c>
    </row>
    <row r="842" spans="1:1" x14ac:dyDescent="0.2">
      <c r="A842" t="str">
        <f>CONCATENATE("{'SheetId':'90bef7f2-5447-4e16-ba6a-c0bd70ef892a'",",","'UId':'0c59a277-c831-4dd9-a4c5-e6a26a860a0e'",",'Col':",COLUMN(DanhMucTaiSan_DTGTNN!G15),",'Row':",ROW(DanhMucTaiSan_DTGTNN!G15),",","'Format':'numberic'",",'Value':'",SUBSTITUTE(DanhMucTaiSan_DTGTNN!G15,"'","\'"),"','TargetCode':''}")</f>
        <v>{'SheetId':'90bef7f2-5447-4e16-ba6a-c0bd70ef892a','UId':'0c59a277-c831-4dd9-a4c5-e6a26a860a0e','Col':7,'Row':15,'Format':'numberic','Value':' ','TargetCode':''}</v>
      </c>
    </row>
    <row r="843" spans="1:1" x14ac:dyDescent="0.2">
      <c r="A843" t="str">
        <f>CONCATENATE("{'SheetId':'90bef7f2-5447-4e16-ba6a-c0bd70ef892a'",",","'UId':'d1a268d0-7774-41a9-904a-7f13db1ac855'",",'Col':",COLUMN(DanhMucTaiSan_DTGTNN!H15),",'Row':",ROW(DanhMucTaiSan_DTGTNN!H15),",","'Format':'numberic'",",'Value':'",SUBSTITUTE(DanhMucTaiSan_DTGTNN!H15,"'","\'"),"','TargetCode':''}")</f>
        <v>{'SheetId':'90bef7f2-5447-4e16-ba6a-c0bd70ef892a','UId':'d1a268d0-7774-41a9-904a-7f13db1ac855','Col':8,'Row':15,'Format':'numberic','Value':' ','TargetCode':''}</v>
      </c>
    </row>
    <row r="844" spans="1:1" x14ac:dyDescent="0.2">
      <c r="A844" t="str">
        <f>CONCATENATE("{'SheetId':'90bef7f2-5447-4e16-ba6a-c0bd70ef892a'",",","'UId':'f2b6aa46-9927-4827-98c4-8468ea370cd7'",",'Col':",COLUMN(DanhMucTaiSan_DTGTNN!A17),",'Row':",ROW(DanhMucTaiSan_DTGTNN!A17),",","'ColDynamic':",COLUMN(DanhMucTaiSan_DTGTNN!A16),",","'RowDynamic':",ROW(DanhMucTaiSan_DTGTNN!A16),",","'Format':'string'",",'Value':'",SUBSTITUTE(DanhMucTaiSan_DTGTNN!A17,"'","\'"),"','TargetCode':''}")</f>
        <v>{'SheetId':'90bef7f2-5447-4e16-ba6a-c0bd70ef892a','UId':'f2b6aa46-9927-4827-98c4-8468ea370cd7','Col':1,'Row':17,'ColDynamic':1,'RowDynamic':16,'Format':'string','Value':' ','TargetCode':''}</v>
      </c>
    </row>
    <row r="845" spans="1:1" x14ac:dyDescent="0.2">
      <c r="A845" t="str">
        <f>CONCATENATE("{'SheetId':'90bef7f2-5447-4e16-ba6a-c0bd70ef892a'",",","'UId':'aec30b9d-f4b1-4a2d-b333-8c838c820fea'",",'Col':",COLUMN(DanhMucTaiSan_DTGTNN!B17),",'Row':",ROW(DanhMucTaiSan_DTGTNN!B17),",","'ColDynamic':",COLUMN(DanhMucTaiSan_DTGTNN!B16),",","'RowDynamic':",ROW(DanhMucTaiSan_DTGTNN!B16),",","'Format':'string'",",'Value':'",SUBSTITUTE(DanhMucTaiSan_DTGTNN!B17,"'","\'"),"','TargetCode':''}")</f>
        <v>{'SheetId':'90bef7f2-5447-4e16-ba6a-c0bd70ef892a','UId':'aec30b9d-f4b1-4a2d-b333-8c838c820fea','Col':2,'Row':17,'ColDynamic':2,'RowDynamic':16,'Format':'string','Value':'Tổng','TargetCode':''}</v>
      </c>
    </row>
    <row r="846" spans="1:1" x14ac:dyDescent="0.2">
      <c r="A846" t="str">
        <f>CONCATENATE("{'SheetId':'90bef7f2-5447-4e16-ba6a-c0bd70ef892a'",",","'UId':'b49aa07d-15e7-4a90-b396-3a89cafcbe91'",",'Col':",COLUMN(DanhMucTaiSan_DTGTNN!C17),",'Row':",ROW(DanhMucTaiSan_DTGTNN!C17),",","'ColDynamic':",COLUMN(DanhMucTaiSan_DTGTNN!C16),",","'RowDynamic':",ROW(DanhMucTaiSan_DTGTNN!C16),",","'Format':'numberic'",",'Value':'",SUBSTITUTE(DanhMucTaiSan_DTGTNN!C17,"'","\'"),"','TargetCode':''}")</f>
        <v>{'SheetId':'90bef7f2-5447-4e16-ba6a-c0bd70ef892a','UId':'b49aa07d-15e7-4a90-b396-3a89cafcbe91','Col':3,'Row':17,'ColDynamic':3,'RowDynamic':16,'Format':'numberic','Value':' ','TargetCode':''}</v>
      </c>
    </row>
    <row r="847" spans="1:1" x14ac:dyDescent="0.2">
      <c r="A847" t="str">
        <f>CONCATENATE("{'SheetId':'90bef7f2-5447-4e16-ba6a-c0bd70ef892a'",",","'UId':'5c35ea2c-aac8-4aa5-a9d6-b9b34b78a1a3'",",'Col':",COLUMN(DanhMucTaiSan_DTGTNN!D17),",'Row':",ROW(DanhMucTaiSan_DTGTNN!D17),",","'ColDynamic':",COLUMN(DanhMucTaiSan_DTGTNN!D16),",","'RowDynamic':",ROW(DanhMucTaiSan_DTGTNN!D16),",","'Format':'numberic'",",'Value':'",SUBSTITUTE(DanhMucTaiSan_DTGTNN!D17,"'","\'"),"','TargetCode':''}")</f>
        <v>{'SheetId':'90bef7f2-5447-4e16-ba6a-c0bd70ef892a','UId':'5c35ea2c-aac8-4aa5-a9d6-b9b34b78a1a3','Col':4,'Row':17,'ColDynamic':4,'RowDynamic':16,'Format':'numberic','Value':' ','TargetCode':''}</v>
      </c>
    </row>
    <row r="848" spans="1:1" x14ac:dyDescent="0.2">
      <c r="A848" t="str">
        <f>CONCATENATE("{'SheetId':'90bef7f2-5447-4e16-ba6a-c0bd70ef892a'",",","'UId':'07db3ad4-0868-4abe-98fb-7a44a5825235'",",'Col':",COLUMN(DanhMucTaiSan_DTGTNN!E17),",'Row':",ROW(DanhMucTaiSan_DTGTNN!E17),",","'ColDynamic':",COLUMN(DanhMucTaiSan_DTGTNN!E16),",","'RowDynamic':",ROW(DanhMucTaiSan_DTGTNN!E16),",","'Format':'numberic'",",'Value':'",SUBSTITUTE(DanhMucTaiSan_DTGTNN!E17,"'","\'"),"','TargetCode':''}")</f>
        <v>{'SheetId':'90bef7f2-5447-4e16-ba6a-c0bd70ef892a','UId':'07db3ad4-0868-4abe-98fb-7a44a5825235','Col':5,'Row':17,'ColDynamic':5,'RowDynamic':16,'Format':'numberic','Value':' ','TargetCode':''}</v>
      </c>
    </row>
    <row r="849" spans="1:1" x14ac:dyDescent="0.2">
      <c r="A849" t="str">
        <f>CONCATENATE("{'SheetId':'90bef7f2-5447-4e16-ba6a-c0bd70ef892a'",",","'UId':'ac767ffc-3b76-4c37-8996-22c5737d284a'",",'Col':",COLUMN(DanhMucTaiSan_DTGTNN!F17),",'Row':",ROW(DanhMucTaiSan_DTGTNN!F17),",","'ColDynamic':",COLUMN(DanhMucTaiSan_DTGTNN!F16),",","'RowDynamic':",ROW(DanhMucTaiSan_DTGTNN!F16),",","'Format':'numberic'",",'Value':'",SUBSTITUTE(DanhMucTaiSan_DTGTNN!F17,"'","\'"),"','TargetCode':''}")</f>
        <v>{'SheetId':'90bef7f2-5447-4e16-ba6a-c0bd70ef892a','UId':'ac767ffc-3b76-4c37-8996-22c5737d284a','Col':6,'Row':17,'ColDynamic':6,'RowDynamic':16,'Format':'numberic','Value':' ','TargetCode':''}</v>
      </c>
    </row>
    <row r="850" spans="1:1" x14ac:dyDescent="0.2">
      <c r="A850" t="str">
        <f>CONCATENATE("{'SheetId':'90bef7f2-5447-4e16-ba6a-c0bd70ef892a'",",","'UId':'5d7a928c-7025-42a0-87a1-7858bddb2e11'",",'Col':",COLUMN(DanhMucTaiSan_DTGTNN!G17),",'Row':",ROW(DanhMucTaiSan_DTGTNN!G17),",","'ColDynamic':",COLUMN(DanhMucTaiSan_DTGTNN!G16),",","'RowDynamic':",ROW(DanhMucTaiSan_DTGTNN!G16),",","'Format':'numberic'",",'Value':'",SUBSTITUTE(DanhMucTaiSan_DTGTNN!G17,"'","\'"),"','TargetCode':''}")</f>
        <v>{'SheetId':'90bef7f2-5447-4e16-ba6a-c0bd70ef892a','UId':'5d7a928c-7025-42a0-87a1-7858bddb2e11','Col':7,'Row':17,'ColDynamic':7,'RowDynamic':16,'Format':'numberic','Value':' ','TargetCode':''}</v>
      </c>
    </row>
    <row r="851" spans="1:1" x14ac:dyDescent="0.2">
      <c r="A851" t="str">
        <f>CONCATENATE("{'SheetId':'90bef7f2-5447-4e16-ba6a-c0bd70ef892a'",",","'UId':'2535b054-4cac-434e-ac09-49ecdd93a60a'",",'Col':",COLUMN(DanhMucTaiSan_DTGTNN!H17),",'Row':",ROW(DanhMucTaiSan_DTGTNN!H17),",","'ColDynamic':",COLUMN(DanhMucTaiSan_DTGTNN!H16),",","'RowDynamic':",ROW(DanhMucTaiSan_DTGTNN!H16),",","'Format':'numberic'",",'Value':'",SUBSTITUTE(DanhMucTaiSan_DTGTNN!H17,"'","\'"),"','TargetCode':''}")</f>
        <v>{'SheetId':'90bef7f2-5447-4e16-ba6a-c0bd70ef892a','UId':'2535b054-4cac-434e-ac09-49ecdd93a60a','Col':8,'Row':17,'ColDynamic':8,'RowDynamic':16,'Format':'numberic','Value':' ','TargetCode':''}</v>
      </c>
    </row>
    <row r="852" spans="1:1" x14ac:dyDescent="0.2">
      <c r="A852" t="str">
        <f>CONCATENATE("{'SheetId':'90bef7f2-5447-4e16-ba6a-c0bd70ef892a'",",","'UId':'b0892778-e633-4fa6-991e-d201fe920c06'",",'Col':",COLUMN(DanhMucTaiSan_DTGTNN!C18),",'Row':",ROW(DanhMucTaiSan_DTGTNN!C18),",","'Format':'numberic'",",'Value':'",SUBSTITUTE(DanhMucTaiSan_DTGTNN!C18,"'","\'"),"','TargetCode':''}")</f>
        <v>{'SheetId':'90bef7f2-5447-4e16-ba6a-c0bd70ef892a','UId':'b0892778-e633-4fa6-991e-d201fe920c06','Col':3,'Row':18,'Format':'numberic','Value':' ','TargetCode':''}</v>
      </c>
    </row>
    <row r="853" spans="1:1" x14ac:dyDescent="0.2">
      <c r="A853" t="str">
        <f>CONCATENATE("{'SheetId':'90bef7f2-5447-4e16-ba6a-c0bd70ef892a'",",","'UId':'9d0eceda-75cb-41ea-bf7a-bcf22621199a'",",'Col':",COLUMN(DanhMucTaiSan_DTGTNN!D18),",'Row':",ROW(DanhMucTaiSan_DTGTNN!D18),",","'Format':'numberic'",",'Value':'",SUBSTITUTE(DanhMucTaiSan_DTGTNN!D18,"'","\'"),"','TargetCode':''}")</f>
        <v>{'SheetId':'90bef7f2-5447-4e16-ba6a-c0bd70ef892a','UId':'9d0eceda-75cb-41ea-bf7a-bcf22621199a','Col':4,'Row':18,'Format':'numberic','Value':' ','TargetCode':''}</v>
      </c>
    </row>
    <row r="854" spans="1:1" x14ac:dyDescent="0.2">
      <c r="A854" t="str">
        <f>CONCATENATE("{'SheetId':'90bef7f2-5447-4e16-ba6a-c0bd70ef892a'",",","'UId':'529598bb-6460-4815-9538-03c84a97a8c1'",",'Col':",COLUMN(DanhMucTaiSan_DTGTNN!E18),",'Row':",ROW(DanhMucTaiSan_DTGTNN!E18),",","'Format':'numberic'",",'Value':'",SUBSTITUTE(DanhMucTaiSan_DTGTNN!E18,"'","\'"),"','TargetCode':''}")</f>
        <v>{'SheetId':'90bef7f2-5447-4e16-ba6a-c0bd70ef892a','UId':'529598bb-6460-4815-9538-03c84a97a8c1','Col':5,'Row':18,'Format':'numberic','Value':' ','TargetCode':''}</v>
      </c>
    </row>
    <row r="855" spans="1:1" x14ac:dyDescent="0.2">
      <c r="A855" t="str">
        <f>CONCATENATE("{'SheetId':'90bef7f2-5447-4e16-ba6a-c0bd70ef892a'",",","'UId':'7753c3fb-cf2b-4f1d-aa3e-c0e34a6ddb0a'",",'Col':",COLUMN(DanhMucTaiSan_DTGTNN!F18),",'Row':",ROW(DanhMucTaiSan_DTGTNN!F18),",","'Format':'numberic'",",'Value':'",SUBSTITUTE(DanhMucTaiSan_DTGTNN!F18,"'","\'"),"','TargetCode':''}")</f>
        <v>{'SheetId':'90bef7f2-5447-4e16-ba6a-c0bd70ef892a','UId':'7753c3fb-cf2b-4f1d-aa3e-c0e34a6ddb0a','Col':6,'Row':18,'Format':'numberic','Value':' ','TargetCode':''}</v>
      </c>
    </row>
    <row r="856" spans="1:1" x14ac:dyDescent="0.2">
      <c r="A856" t="str">
        <f>CONCATENATE("{'SheetId':'90bef7f2-5447-4e16-ba6a-c0bd70ef892a'",",","'UId':'0e23f18c-48df-4f1d-9913-5f93ed1ce959'",",'Col':",COLUMN(DanhMucTaiSan_DTGTNN!G18),",'Row':",ROW(DanhMucTaiSan_DTGTNN!G18),",","'Format':'numberic'",",'Value':'",SUBSTITUTE(DanhMucTaiSan_DTGTNN!G18,"'","\'"),"','TargetCode':''}")</f>
        <v>{'SheetId':'90bef7f2-5447-4e16-ba6a-c0bd70ef892a','UId':'0e23f18c-48df-4f1d-9913-5f93ed1ce959','Col':7,'Row':18,'Format':'numberic','Value':' ','TargetCode':''}</v>
      </c>
    </row>
    <row r="857" spans="1:1" x14ac:dyDescent="0.2">
      <c r="A857" t="str">
        <f>CONCATENATE("{'SheetId':'90bef7f2-5447-4e16-ba6a-c0bd70ef892a'",",","'UId':'4c8ce157-b82b-4911-97ce-c3d8c0344035'",",'Col':",COLUMN(DanhMucTaiSan_DTGTNN!H18),",'Row':",ROW(DanhMucTaiSan_DTGTNN!H18),",","'Format':'numberic'",",'Value':'",SUBSTITUTE(DanhMucTaiSan_DTGTNN!H18,"'","\'"),"','TargetCode':''}")</f>
        <v>{'SheetId':'90bef7f2-5447-4e16-ba6a-c0bd70ef892a','UId':'4c8ce157-b82b-4911-97ce-c3d8c0344035','Col':8,'Row':18,'Format':'numberic','Value':' ','TargetCode':''}</v>
      </c>
    </row>
    <row r="858" spans="1:1" x14ac:dyDescent="0.2">
      <c r="A858" t="str">
        <f>CONCATENATE("{'SheetId':'90bef7f2-5447-4e16-ba6a-c0bd70ef892a'",",","'UId':'5e77ba2b-2f92-41a8-bddb-037f4699a606'",",'Col':",COLUMN(DanhMucTaiSan_DTGTNN!A20),",'Row':",ROW(DanhMucTaiSan_DTGTNN!A20),",","'ColDynamic':",COLUMN(DanhMucTaiSan_DTGTNN!A19),",","'RowDynamic':",ROW(DanhMucTaiSan_DTGTNN!A19),",","'Format':'string'",",'Value':'",SUBSTITUTE(DanhMucTaiSan_DTGTNN!A20,"'","\'"),"','TargetCode':''}")</f>
        <v>{'SheetId':'90bef7f2-5447-4e16-ba6a-c0bd70ef892a','UId':'5e77ba2b-2f92-41a8-bddb-037f4699a606','Col':1,'Row':20,'ColDynamic':1,'RowDynamic':19,'Format':'string','Value':' ','TargetCode':''}</v>
      </c>
    </row>
    <row r="859" spans="1:1" x14ac:dyDescent="0.2">
      <c r="A859" t="str">
        <f>CONCATENATE("{'SheetId':'90bef7f2-5447-4e16-ba6a-c0bd70ef892a'",",","'UId':'5e253441-a58b-4b82-9180-bb16b193f4ad'",",'Col':",COLUMN(DanhMucTaiSan_DTGTNN!B20),",'Row':",ROW(DanhMucTaiSan_DTGTNN!B20),",","'ColDynamic':",COLUMN(DanhMucTaiSan_DTGTNN!B19),",","'RowDynamic':",ROW(DanhMucTaiSan_DTGTNN!B19),",","'Format':'string'",",'Value':'",SUBSTITUTE(DanhMucTaiSan_DTGTNN!B20,"'","\'"),"','TargetCode':''}")</f>
        <v>{'SheetId':'90bef7f2-5447-4e16-ba6a-c0bd70ef892a','UId':'5e253441-a58b-4b82-9180-bb16b193f4ad','Col':2,'Row':20,'ColDynamic':2,'RowDynamic':19,'Format':'string','Value':'Tổng','TargetCode':''}</v>
      </c>
    </row>
    <row r="860" spans="1:1" x14ac:dyDescent="0.2">
      <c r="A860" t="str">
        <f>CONCATENATE("{'SheetId':'90bef7f2-5447-4e16-ba6a-c0bd70ef892a'",",","'UId':'33cbc2ac-e949-4095-9890-643f65693f21'",",'Col':",COLUMN(DanhMucTaiSan_DTGTNN!C20),",'Row':",ROW(DanhMucTaiSan_DTGTNN!C20),",","'ColDynamic':",COLUMN(DanhMucTaiSan_DTGTNN!C19),",","'RowDynamic':",ROW(DanhMucTaiSan_DTGTNN!C19),",","'Format':'numberic'",",'Value':'",SUBSTITUTE(DanhMucTaiSan_DTGTNN!C20,"'","\'"),"','TargetCode':''}")</f>
        <v>{'SheetId':'90bef7f2-5447-4e16-ba6a-c0bd70ef892a','UId':'33cbc2ac-e949-4095-9890-643f65693f21','Col':3,'Row':20,'ColDynamic':3,'RowDynamic':19,'Format':'numberic','Value':' ','TargetCode':''}</v>
      </c>
    </row>
    <row r="861" spans="1:1" x14ac:dyDescent="0.2">
      <c r="A861" t="str">
        <f>CONCATENATE("{'SheetId':'90bef7f2-5447-4e16-ba6a-c0bd70ef892a'",",","'UId':'b2e5abde-224d-4a73-b471-1b52e30785df'",",'Col':",COLUMN(DanhMucTaiSan_DTGTNN!D20),",'Row':",ROW(DanhMucTaiSan_DTGTNN!D20),",","'ColDynamic':",COLUMN(DanhMucTaiSan_DTGTNN!D19),",","'RowDynamic':",ROW(DanhMucTaiSan_DTGTNN!D19),",","'Format':'numberic'",",'Value':'",SUBSTITUTE(DanhMucTaiSan_DTGTNN!D20,"'","\'"),"','TargetCode':''}")</f>
        <v>{'SheetId':'90bef7f2-5447-4e16-ba6a-c0bd70ef892a','UId':'b2e5abde-224d-4a73-b471-1b52e30785df','Col':4,'Row':20,'ColDynamic':4,'RowDynamic':19,'Format':'numberic','Value':' ','TargetCode':''}</v>
      </c>
    </row>
    <row r="862" spans="1:1" x14ac:dyDescent="0.2">
      <c r="A862" t="str">
        <f>CONCATENATE("{'SheetId':'90bef7f2-5447-4e16-ba6a-c0bd70ef892a'",",","'UId':'c8a3e0f1-5c62-4f1c-95de-31f24f0f542b'",",'Col':",COLUMN(DanhMucTaiSan_DTGTNN!E20),",'Row':",ROW(DanhMucTaiSan_DTGTNN!E20),",","'ColDynamic':",COLUMN(DanhMucTaiSan_DTGTNN!E19),",","'RowDynamic':",ROW(DanhMucTaiSan_DTGTNN!E19),",","'Format':'numberic'",",'Value':'",SUBSTITUTE(DanhMucTaiSan_DTGTNN!E20,"'","\'"),"','TargetCode':''}")</f>
        <v>{'SheetId':'90bef7f2-5447-4e16-ba6a-c0bd70ef892a','UId':'c8a3e0f1-5c62-4f1c-95de-31f24f0f542b','Col':5,'Row':20,'ColDynamic':5,'RowDynamic':19,'Format':'numberic','Value':' ','TargetCode':''}</v>
      </c>
    </row>
    <row r="863" spans="1:1" x14ac:dyDescent="0.2">
      <c r="A863" t="str">
        <f>CONCATENATE("{'SheetId':'90bef7f2-5447-4e16-ba6a-c0bd70ef892a'",",","'UId':'b47ef4b9-fdc5-4149-925a-a37f69444eed'",",'Col':",COLUMN(DanhMucTaiSan_DTGTNN!F20),",'Row':",ROW(DanhMucTaiSan_DTGTNN!F20),",","'ColDynamic':",COLUMN(DanhMucTaiSan_DTGTNN!F19),",","'RowDynamic':",ROW(DanhMucTaiSan_DTGTNN!F19),",","'Format':'numberic'",",'Value':'",SUBSTITUTE(DanhMucTaiSan_DTGTNN!F20,"'","\'"),"','TargetCode':''}")</f>
        <v>{'SheetId':'90bef7f2-5447-4e16-ba6a-c0bd70ef892a','UId':'b47ef4b9-fdc5-4149-925a-a37f69444eed','Col':6,'Row':20,'ColDynamic':6,'RowDynamic':19,'Format':'numberic','Value':' ','TargetCode':''}</v>
      </c>
    </row>
    <row r="864" spans="1:1" x14ac:dyDescent="0.2">
      <c r="A864" t="str">
        <f>CONCATENATE("{'SheetId':'90bef7f2-5447-4e16-ba6a-c0bd70ef892a'",",","'UId':'98adec13-41ba-4188-98a9-e93760aa2fb3'",",'Col':",COLUMN(DanhMucTaiSan_DTGTNN!G20),",'Row':",ROW(DanhMucTaiSan_DTGTNN!G20),",","'ColDynamic':",COLUMN(DanhMucTaiSan_DTGTNN!G19),",","'RowDynamic':",ROW(DanhMucTaiSan_DTGTNN!G19),",","'Format':'numberic'",",'Value':'",SUBSTITUTE(DanhMucTaiSan_DTGTNN!G20,"'","\'"),"','TargetCode':''}")</f>
        <v>{'SheetId':'90bef7f2-5447-4e16-ba6a-c0bd70ef892a','UId':'98adec13-41ba-4188-98a9-e93760aa2fb3','Col':7,'Row':20,'ColDynamic':7,'RowDynamic':19,'Format':'numberic','Value':' ','TargetCode':''}</v>
      </c>
    </row>
    <row r="865" spans="1:1" x14ac:dyDescent="0.2">
      <c r="A865" t="str">
        <f>CONCATENATE("{'SheetId':'90bef7f2-5447-4e16-ba6a-c0bd70ef892a'",",","'UId':'ed5625e2-6cd9-430e-a3cc-4b96f23814b9'",",'Col':",COLUMN(DanhMucTaiSan_DTGTNN!H20),",'Row':",ROW(DanhMucTaiSan_DTGTNN!H20),",","'ColDynamic':",COLUMN(DanhMucTaiSan_DTGTNN!H19),",","'RowDynamic':",ROW(DanhMucTaiSan_DTGTNN!H19),",","'Format':'numberic'",",'Value':'",SUBSTITUTE(DanhMucTaiSan_DTGTNN!H20,"'","\'"),"','TargetCode':''}")</f>
        <v>{'SheetId':'90bef7f2-5447-4e16-ba6a-c0bd70ef892a','UId':'ed5625e2-6cd9-430e-a3cc-4b96f23814b9','Col':8,'Row':20,'ColDynamic':8,'RowDynamic':19,'Format':'numberic','Value':' ','TargetCode':''}</v>
      </c>
    </row>
    <row r="866" spans="1:1" x14ac:dyDescent="0.2">
      <c r="A866" t="str">
        <f>CONCATENATE("{'SheetId':'90bef7f2-5447-4e16-ba6a-c0bd70ef892a'",",","'UId':'af4bc6fe-b0ca-4e53-afc3-e9117b2afaa9'",",'Col':",COLUMN(DanhMucTaiSan_DTGTNN!C21),",'Row':",ROW(DanhMucTaiSan_DTGTNN!C21),",","'Format':'numberic'",",'Value':'",SUBSTITUTE(DanhMucTaiSan_DTGTNN!C21,"'","\'"),"','TargetCode':''}")</f>
        <v>{'SheetId':'90bef7f2-5447-4e16-ba6a-c0bd70ef892a','UId':'af4bc6fe-b0ca-4e53-afc3-e9117b2afaa9','Col':3,'Row':21,'Format':'numberic','Value':' ','TargetCode':''}</v>
      </c>
    </row>
    <row r="867" spans="1:1" x14ac:dyDescent="0.2">
      <c r="A867" t="str">
        <f>CONCATENATE("{'SheetId':'90bef7f2-5447-4e16-ba6a-c0bd70ef892a'",",","'UId':'17d661cc-f192-4c00-861a-7630d434672c'",",'Col':",COLUMN(DanhMucTaiSan_DTGTNN!D21),",'Row':",ROW(DanhMucTaiSan_DTGTNN!D21),",","'Format':'numberic'",",'Value':'",SUBSTITUTE(DanhMucTaiSan_DTGTNN!D21,"'","\'"),"','TargetCode':''}")</f>
        <v>{'SheetId':'90bef7f2-5447-4e16-ba6a-c0bd70ef892a','UId':'17d661cc-f192-4c00-861a-7630d434672c','Col':4,'Row':21,'Format':'numberic','Value':' ','TargetCode':''}</v>
      </c>
    </row>
    <row r="868" spans="1:1" x14ac:dyDescent="0.2">
      <c r="A868" t="str">
        <f>CONCATENATE("{'SheetId':'90bef7f2-5447-4e16-ba6a-c0bd70ef892a'",",","'UId':'f3133392-ba33-47a1-b02c-db5432624692'",",'Col':",COLUMN(DanhMucTaiSan_DTGTNN!E21),",'Row':",ROW(DanhMucTaiSan_DTGTNN!E21),",","'Format':'numberic'",",'Value':'",SUBSTITUTE(DanhMucTaiSan_DTGTNN!E21,"'","\'"),"','TargetCode':''}")</f>
        <v>{'SheetId':'90bef7f2-5447-4e16-ba6a-c0bd70ef892a','UId':'f3133392-ba33-47a1-b02c-db5432624692','Col':5,'Row':21,'Format':'numberic','Value':' ','TargetCode':''}</v>
      </c>
    </row>
    <row r="869" spans="1:1" x14ac:dyDescent="0.2">
      <c r="A869" t="str">
        <f>CONCATENATE("{'SheetId':'90bef7f2-5447-4e16-ba6a-c0bd70ef892a'",",","'UId':'4c597590-9a84-467c-ba3a-de6122f1b542'",",'Col':",COLUMN(DanhMucTaiSan_DTGTNN!F21),",'Row':",ROW(DanhMucTaiSan_DTGTNN!F21),",","'Format':'numberic'",",'Value':'",SUBSTITUTE(DanhMucTaiSan_DTGTNN!F21,"'","\'"),"','TargetCode':''}")</f>
        <v>{'SheetId':'90bef7f2-5447-4e16-ba6a-c0bd70ef892a','UId':'4c597590-9a84-467c-ba3a-de6122f1b542','Col':6,'Row':21,'Format':'numberic','Value':' ','TargetCode':''}</v>
      </c>
    </row>
    <row r="870" spans="1:1" x14ac:dyDescent="0.2">
      <c r="A870" t="str">
        <f>CONCATENATE("{'SheetId':'90bef7f2-5447-4e16-ba6a-c0bd70ef892a'",",","'UId':'741c7bc9-6e39-4603-910b-b160c3f6e1c7'",",'Col':",COLUMN(DanhMucTaiSan_DTGTNN!G21),",'Row':",ROW(DanhMucTaiSan_DTGTNN!G21),",","'Format':'numberic'",",'Value':'",SUBSTITUTE(DanhMucTaiSan_DTGTNN!G21,"'","\'"),"','TargetCode':''}")</f>
        <v>{'SheetId':'90bef7f2-5447-4e16-ba6a-c0bd70ef892a','UId':'741c7bc9-6e39-4603-910b-b160c3f6e1c7','Col':7,'Row':21,'Format':'numberic','Value':' ','TargetCode':''}</v>
      </c>
    </row>
    <row r="871" spans="1:1" x14ac:dyDescent="0.2">
      <c r="A871" t="str">
        <f>CONCATENATE("{'SheetId':'90bef7f2-5447-4e16-ba6a-c0bd70ef892a'",",","'UId':'d083e204-2056-47a9-8ba0-985adc796b26'",",'Col':",COLUMN(DanhMucTaiSan_DTGTNN!H21),",'Row':",ROW(DanhMucTaiSan_DTGTNN!H21),",","'Format':'numberic'",",'Value':'",SUBSTITUTE(DanhMucTaiSan_DTGTNN!H21,"'","\'"),"','TargetCode':''}")</f>
        <v>{'SheetId':'90bef7f2-5447-4e16-ba6a-c0bd70ef892a','UId':'d083e204-2056-47a9-8ba0-985adc796b26','Col':8,'Row':21,'Format':'numberic','Value':' ','TargetCode':''}</v>
      </c>
    </row>
    <row r="872" spans="1:1" x14ac:dyDescent="0.2">
      <c r="A872"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873" spans="1:1" x14ac:dyDescent="0.2">
      <c r="A873"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874" spans="1:1" x14ac:dyDescent="0.2">
      <c r="A874"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4"/>
  <sheetViews>
    <sheetView topLeftCell="A13" zoomScaleNormal="100" workbookViewId="0">
      <selection activeCell="C48" sqref="C48"/>
    </sheetView>
  </sheetViews>
  <sheetFormatPr defaultRowHeight="12.75" x14ac:dyDescent="0.2"/>
  <cols>
    <col min="1" max="1" width="6.85546875" style="12" customWidth="1"/>
    <col min="2" max="2" width="41.7109375" style="12" customWidth="1"/>
    <col min="3" max="3" width="10.28515625" style="12" customWidth="1"/>
    <col min="4" max="5" width="18.7109375" style="12" bestFit="1" customWidth="1"/>
    <col min="6" max="6" width="17.28515625" style="12" customWidth="1"/>
    <col min="7" max="16384" width="9.140625" style="12"/>
  </cols>
  <sheetData>
    <row r="1" spans="1:7" ht="15" customHeight="1" x14ac:dyDescent="0.2">
      <c r="A1" s="11" t="s">
        <v>5</v>
      </c>
      <c r="B1" s="11" t="s">
        <v>6</v>
      </c>
      <c r="C1" s="11" t="s">
        <v>54</v>
      </c>
      <c r="D1" s="11" t="s">
        <v>55</v>
      </c>
      <c r="E1" s="11" t="s">
        <v>56</v>
      </c>
      <c r="F1" s="11" t="s">
        <v>57</v>
      </c>
    </row>
    <row r="2" spans="1:7" ht="15" customHeight="1" x14ac:dyDescent="0.25">
      <c r="A2" s="49" t="s">
        <v>58</v>
      </c>
      <c r="B2" s="49" t="s">
        <v>59</v>
      </c>
      <c r="C2" s="49" t="s">
        <v>60</v>
      </c>
      <c r="D2" s="49" t="s">
        <v>1</v>
      </c>
      <c r="E2" s="49" t="s">
        <v>1</v>
      </c>
      <c r="F2" s="49" t="s">
        <v>1</v>
      </c>
    </row>
    <row r="3" spans="1:7" ht="15" customHeight="1" x14ac:dyDescent="0.25">
      <c r="A3" s="13" t="s">
        <v>61</v>
      </c>
      <c r="B3" s="13" t="s">
        <v>62</v>
      </c>
      <c r="C3" s="13" t="s">
        <v>63</v>
      </c>
      <c r="D3" s="15">
        <v>13986542204</v>
      </c>
      <c r="E3" s="25">
        <v>11092136297</v>
      </c>
      <c r="F3" s="9">
        <v>1.3626279135632555</v>
      </c>
      <c r="G3" s="26"/>
    </row>
    <row r="4" spans="1:7" ht="15" customHeight="1" x14ac:dyDescent="0.25">
      <c r="A4" s="13" t="s">
        <v>1</v>
      </c>
      <c r="B4" s="13" t="s">
        <v>64</v>
      </c>
      <c r="C4" s="13" t="s">
        <v>65</v>
      </c>
      <c r="D4" s="27">
        <v>986542204</v>
      </c>
      <c r="E4" s="27">
        <v>3092136297</v>
      </c>
      <c r="F4" s="28">
        <v>1.605730413807916</v>
      </c>
      <c r="G4" s="26"/>
    </row>
    <row r="5" spans="1:7" ht="15" customHeight="1" x14ac:dyDescent="0.25">
      <c r="A5" s="13" t="s">
        <v>66</v>
      </c>
      <c r="B5" s="13" t="s">
        <v>66</v>
      </c>
      <c r="C5" s="13" t="s">
        <v>66</v>
      </c>
      <c r="D5" s="29" t="s">
        <v>66</v>
      </c>
      <c r="E5" s="29" t="s">
        <v>66</v>
      </c>
      <c r="F5" s="29" t="s">
        <v>1</v>
      </c>
      <c r="G5" s="26"/>
    </row>
    <row r="6" spans="1:7" ht="15" customHeight="1" x14ac:dyDescent="0.25">
      <c r="A6" s="13" t="s">
        <v>1</v>
      </c>
      <c r="B6" s="18" t="s">
        <v>336</v>
      </c>
      <c r="C6" s="13" t="s">
        <v>68</v>
      </c>
      <c r="D6" s="27">
        <v>13000000000</v>
      </c>
      <c r="E6" s="27">
        <v>8000000000</v>
      </c>
      <c r="F6" s="28">
        <v>1.3471502590673574</v>
      </c>
      <c r="G6" s="26"/>
    </row>
    <row r="7" spans="1:7" ht="15" customHeight="1" x14ac:dyDescent="0.25">
      <c r="A7" s="13" t="s">
        <v>66</v>
      </c>
      <c r="B7" s="13" t="s">
        <v>66</v>
      </c>
      <c r="C7" s="13" t="s">
        <v>66</v>
      </c>
      <c r="D7" s="13" t="s">
        <v>66</v>
      </c>
      <c r="E7" s="13" t="s">
        <v>66</v>
      </c>
      <c r="F7" s="13" t="s">
        <v>1</v>
      </c>
      <c r="G7" s="26"/>
    </row>
    <row r="8" spans="1:7" ht="15" customHeight="1" x14ac:dyDescent="0.25">
      <c r="A8" s="13" t="s">
        <v>69</v>
      </c>
      <c r="B8" s="13" t="s">
        <v>70</v>
      </c>
      <c r="C8" s="13" t="s">
        <v>71</v>
      </c>
      <c r="D8" s="15">
        <v>91776480291</v>
      </c>
      <c r="E8" s="15">
        <v>99778495185</v>
      </c>
      <c r="F8" s="9">
        <v>1.044424057450789</v>
      </c>
      <c r="G8" s="26"/>
    </row>
    <row r="9" spans="1:7" ht="15" customHeight="1" x14ac:dyDescent="0.25">
      <c r="A9" s="13" t="s">
        <v>66</v>
      </c>
      <c r="B9" s="13" t="s">
        <v>66</v>
      </c>
      <c r="C9" s="13" t="s">
        <v>66</v>
      </c>
      <c r="D9" s="13" t="s">
        <v>66</v>
      </c>
      <c r="E9" s="13" t="s">
        <v>66</v>
      </c>
      <c r="F9" s="13" t="s">
        <v>1</v>
      </c>
      <c r="G9" s="26"/>
    </row>
    <row r="10" spans="1:7" ht="15" customHeight="1" x14ac:dyDescent="0.25">
      <c r="A10" s="13"/>
      <c r="B10" s="13"/>
      <c r="C10" s="13"/>
      <c r="D10" s="13" t="s">
        <v>1</v>
      </c>
      <c r="E10" s="13" t="s">
        <v>1</v>
      </c>
      <c r="F10" s="13" t="s">
        <v>1</v>
      </c>
      <c r="G10" s="26"/>
    </row>
    <row r="11" spans="1:7" ht="15" customHeight="1" x14ac:dyDescent="0.25">
      <c r="A11" s="13" t="s">
        <v>72</v>
      </c>
      <c r="B11" s="13" t="s">
        <v>73</v>
      </c>
      <c r="C11" s="13" t="s">
        <v>74</v>
      </c>
      <c r="D11" s="13"/>
      <c r="E11" s="13"/>
      <c r="F11" s="13" t="s">
        <v>1</v>
      </c>
      <c r="G11" s="26"/>
    </row>
    <row r="12" spans="1:7" ht="15" customHeight="1" x14ac:dyDescent="0.25">
      <c r="A12" s="13" t="s">
        <v>66</v>
      </c>
      <c r="B12" s="13" t="s">
        <v>66</v>
      </c>
      <c r="C12" s="13" t="s">
        <v>66</v>
      </c>
      <c r="D12" s="13" t="s">
        <v>66</v>
      </c>
      <c r="E12" s="13" t="s">
        <v>66</v>
      </c>
      <c r="F12" s="13" t="s">
        <v>1</v>
      </c>
      <c r="G12" s="26"/>
    </row>
    <row r="13" spans="1:7" ht="15" customHeight="1" x14ac:dyDescent="0.25">
      <c r="A13" s="13" t="s">
        <v>75</v>
      </c>
      <c r="B13" s="13" t="s">
        <v>76</v>
      </c>
      <c r="C13" s="13" t="s">
        <v>77</v>
      </c>
      <c r="D13" s="15">
        <v>1275684801</v>
      </c>
      <c r="E13" s="15">
        <v>842094009</v>
      </c>
      <c r="F13" s="9">
        <v>1.2917568814552869</v>
      </c>
      <c r="G13" s="26"/>
    </row>
    <row r="14" spans="1:7" ht="15" customHeight="1" x14ac:dyDescent="0.25">
      <c r="A14" s="13" t="s">
        <v>66</v>
      </c>
      <c r="B14" s="13" t="s">
        <v>66</v>
      </c>
      <c r="C14" s="13" t="s">
        <v>66</v>
      </c>
      <c r="D14" s="13" t="s">
        <v>66</v>
      </c>
      <c r="E14" s="13" t="s">
        <v>66</v>
      </c>
      <c r="F14" s="13" t="s">
        <v>1</v>
      </c>
      <c r="G14" s="26"/>
    </row>
    <row r="15" spans="1:7" ht="15" customHeight="1" x14ac:dyDescent="0.25">
      <c r="A15" s="13"/>
      <c r="B15" s="13"/>
      <c r="C15" s="13"/>
      <c r="D15" s="13"/>
      <c r="E15" s="13"/>
      <c r="F15" s="13" t="s">
        <v>1</v>
      </c>
      <c r="G15" s="26"/>
    </row>
    <row r="16" spans="1:7" ht="15" customHeight="1" x14ac:dyDescent="0.25">
      <c r="A16" s="13" t="s">
        <v>78</v>
      </c>
      <c r="B16" s="13" t="s">
        <v>79</v>
      </c>
      <c r="C16" s="13" t="s">
        <v>80</v>
      </c>
      <c r="D16" s="15">
        <v>1525589039</v>
      </c>
      <c r="E16" s="15">
        <v>2184336987</v>
      </c>
      <c r="F16" s="9">
        <v>3.6616288098986272</v>
      </c>
      <c r="G16" s="26"/>
    </row>
    <row r="17" spans="1:7" ht="15" customHeight="1" x14ac:dyDescent="0.25">
      <c r="A17" s="13" t="s">
        <v>66</v>
      </c>
      <c r="B17" s="13" t="s">
        <v>66</v>
      </c>
      <c r="C17" s="13" t="s">
        <v>66</v>
      </c>
      <c r="D17" s="13" t="s">
        <v>66</v>
      </c>
      <c r="E17" s="13" t="s">
        <v>66</v>
      </c>
      <c r="F17" s="13" t="s">
        <v>1</v>
      </c>
      <c r="G17" s="26"/>
    </row>
    <row r="18" spans="1:7" ht="15" customHeight="1" x14ac:dyDescent="0.25">
      <c r="A18" s="13"/>
      <c r="B18" s="13"/>
      <c r="C18" s="13"/>
      <c r="D18" s="13"/>
      <c r="E18" s="13"/>
      <c r="F18" s="13" t="s">
        <v>1</v>
      </c>
      <c r="G18" s="26"/>
    </row>
    <row r="19" spans="1:7" ht="15" customHeight="1" x14ac:dyDescent="0.25">
      <c r="A19" s="13" t="s">
        <v>81</v>
      </c>
      <c r="B19" s="13" t="s">
        <v>82</v>
      </c>
      <c r="C19" s="13" t="s">
        <v>83</v>
      </c>
      <c r="D19" s="13"/>
      <c r="E19" s="13"/>
      <c r="F19" s="13" t="s">
        <v>1</v>
      </c>
      <c r="G19" s="26"/>
    </row>
    <row r="20" spans="1:7" ht="15" customHeight="1" x14ac:dyDescent="0.25">
      <c r="A20" s="13" t="s">
        <v>66</v>
      </c>
      <c r="B20" s="13" t="s">
        <v>66</v>
      </c>
      <c r="C20" s="13" t="s">
        <v>66</v>
      </c>
      <c r="D20" s="13" t="s">
        <v>66</v>
      </c>
      <c r="E20" s="13" t="s">
        <v>66</v>
      </c>
      <c r="F20" s="13" t="s">
        <v>1</v>
      </c>
      <c r="G20" s="26"/>
    </row>
    <row r="21" spans="1:7" ht="15" customHeight="1" x14ac:dyDescent="0.25">
      <c r="A21" s="13" t="s">
        <v>84</v>
      </c>
      <c r="B21" s="13" t="s">
        <v>85</v>
      </c>
      <c r="C21" s="13" t="s">
        <v>86</v>
      </c>
      <c r="D21" s="15"/>
      <c r="E21" s="15"/>
      <c r="F21" s="52"/>
      <c r="G21" s="26"/>
    </row>
    <row r="22" spans="1:7" ht="15" customHeight="1" x14ac:dyDescent="0.25">
      <c r="A22" s="13" t="s">
        <v>66</v>
      </c>
      <c r="B22" s="13" t="s">
        <v>66</v>
      </c>
      <c r="C22" s="13" t="s">
        <v>66</v>
      </c>
      <c r="D22" s="13"/>
      <c r="E22" s="13"/>
      <c r="F22" s="13" t="s">
        <v>1</v>
      </c>
      <c r="G22" s="26"/>
    </row>
    <row r="23" spans="1:7" ht="15" customHeight="1" x14ac:dyDescent="0.25">
      <c r="A23" s="13"/>
      <c r="B23" s="13"/>
      <c r="C23" s="13"/>
      <c r="D23" s="13" t="s">
        <v>1</v>
      </c>
      <c r="E23" s="13" t="s">
        <v>1</v>
      </c>
      <c r="F23" s="13" t="s">
        <v>1</v>
      </c>
      <c r="G23" s="26"/>
    </row>
    <row r="24" spans="1:7" ht="15" customHeight="1" x14ac:dyDescent="0.25">
      <c r="A24" s="13" t="s">
        <v>87</v>
      </c>
      <c r="B24" s="13" t="s">
        <v>88</v>
      </c>
      <c r="C24" s="13" t="s">
        <v>89</v>
      </c>
      <c r="D24" s="13" t="s">
        <v>1</v>
      </c>
      <c r="E24" s="13" t="s">
        <v>1</v>
      </c>
      <c r="F24" s="13" t="s">
        <v>1</v>
      </c>
      <c r="G24" s="26"/>
    </row>
    <row r="25" spans="1:7" ht="15" customHeight="1" x14ac:dyDescent="0.25">
      <c r="A25" s="13" t="s">
        <v>66</v>
      </c>
      <c r="B25" s="13" t="s">
        <v>66</v>
      </c>
      <c r="C25" s="13" t="s">
        <v>66</v>
      </c>
      <c r="D25" s="13" t="s">
        <v>66</v>
      </c>
      <c r="E25" s="13" t="s">
        <v>66</v>
      </c>
      <c r="F25" s="13" t="s">
        <v>1</v>
      </c>
      <c r="G25" s="26"/>
    </row>
    <row r="26" spans="1:7" ht="15" customHeight="1" x14ac:dyDescent="0.25">
      <c r="A26" s="13"/>
      <c r="B26" s="13"/>
      <c r="C26" s="13"/>
      <c r="D26" s="13"/>
      <c r="E26" s="13"/>
      <c r="F26" s="13" t="s">
        <v>1</v>
      </c>
      <c r="G26" s="26"/>
    </row>
    <row r="27" spans="1:7" ht="15" customHeight="1" x14ac:dyDescent="0.25">
      <c r="A27" s="13" t="s">
        <v>90</v>
      </c>
      <c r="B27" s="13" t="s">
        <v>91</v>
      </c>
      <c r="C27" s="13" t="s">
        <v>92</v>
      </c>
      <c r="D27" s="13" t="s">
        <v>1</v>
      </c>
      <c r="E27" s="13" t="s">
        <v>1</v>
      </c>
      <c r="F27" s="13" t="s">
        <v>1</v>
      </c>
      <c r="G27" s="26"/>
    </row>
    <row r="28" spans="1:7" ht="15" customHeight="1" x14ac:dyDescent="0.25">
      <c r="A28" s="13" t="s">
        <v>66</v>
      </c>
      <c r="B28" s="13" t="s">
        <v>66</v>
      </c>
      <c r="C28" s="13" t="s">
        <v>66</v>
      </c>
      <c r="D28" s="13" t="s">
        <v>66</v>
      </c>
      <c r="E28" s="13" t="s">
        <v>66</v>
      </c>
      <c r="F28" s="13" t="s">
        <v>1</v>
      </c>
      <c r="G28" s="26"/>
    </row>
    <row r="29" spans="1:7" ht="15" customHeight="1" x14ac:dyDescent="0.25">
      <c r="A29" s="13"/>
      <c r="B29" s="13"/>
      <c r="C29" s="13"/>
      <c r="D29" s="13"/>
      <c r="E29" s="13"/>
      <c r="F29" s="13" t="s">
        <v>1</v>
      </c>
      <c r="G29" s="26"/>
    </row>
    <row r="30" spans="1:7" s="36" customFormat="1" ht="15" customHeight="1" x14ac:dyDescent="0.25">
      <c r="A30" s="35" t="s">
        <v>93</v>
      </c>
      <c r="B30" s="35" t="s">
        <v>94</v>
      </c>
      <c r="C30" s="35" t="s">
        <v>95</v>
      </c>
      <c r="D30" s="19">
        <v>108564296335</v>
      </c>
      <c r="E30" s="19">
        <v>113897062478</v>
      </c>
      <c r="F30" s="21">
        <v>1.0384894548187462</v>
      </c>
      <c r="G30" s="37"/>
    </row>
    <row r="31" spans="1:7" ht="15" customHeight="1" x14ac:dyDescent="0.25">
      <c r="A31" s="49" t="s">
        <v>96</v>
      </c>
      <c r="B31" s="49" t="s">
        <v>97</v>
      </c>
      <c r="C31" s="49" t="s">
        <v>98</v>
      </c>
      <c r="D31" s="49" t="s">
        <v>1</v>
      </c>
      <c r="E31" s="49" t="s">
        <v>1</v>
      </c>
      <c r="F31" s="49" t="s">
        <v>1</v>
      </c>
      <c r="G31" s="26"/>
    </row>
    <row r="32" spans="1:7" ht="15" customHeight="1" x14ac:dyDescent="0.25">
      <c r="A32" s="13" t="s">
        <v>99</v>
      </c>
      <c r="B32" s="13" t="s">
        <v>100</v>
      </c>
      <c r="C32" s="13" t="s">
        <v>101</v>
      </c>
      <c r="D32" s="13"/>
      <c r="E32" s="13"/>
      <c r="F32" s="13" t="s">
        <v>1</v>
      </c>
      <c r="G32" s="26"/>
    </row>
    <row r="33" spans="1:7" ht="15" customHeight="1" x14ac:dyDescent="0.25">
      <c r="A33" s="13" t="s">
        <v>66</v>
      </c>
      <c r="B33" s="13" t="s">
        <v>66</v>
      </c>
      <c r="C33" s="13" t="s">
        <v>66</v>
      </c>
      <c r="D33" s="13" t="s">
        <v>66</v>
      </c>
      <c r="E33" s="13" t="s">
        <v>66</v>
      </c>
      <c r="F33" s="13" t="s">
        <v>1</v>
      </c>
      <c r="G33" s="26"/>
    </row>
    <row r="34" spans="1:7" ht="15" customHeight="1" x14ac:dyDescent="0.25">
      <c r="A34" s="13" t="s">
        <v>102</v>
      </c>
      <c r="B34" s="13" t="s">
        <v>103</v>
      </c>
      <c r="C34" s="13" t="s">
        <v>104</v>
      </c>
      <c r="D34" s="15"/>
      <c r="E34" s="15"/>
      <c r="F34" s="13" t="s">
        <v>1</v>
      </c>
      <c r="G34" s="26"/>
    </row>
    <row r="35" spans="1:7" ht="15" customHeight="1" x14ac:dyDescent="0.25">
      <c r="A35" s="13" t="s">
        <v>66</v>
      </c>
      <c r="B35" s="13" t="s">
        <v>66</v>
      </c>
      <c r="C35" s="13" t="s">
        <v>66</v>
      </c>
      <c r="D35" s="13" t="s">
        <v>66</v>
      </c>
      <c r="E35" s="13" t="s">
        <v>66</v>
      </c>
      <c r="F35" s="13" t="s">
        <v>1</v>
      </c>
      <c r="G35" s="26"/>
    </row>
    <row r="36" spans="1:7" ht="15" customHeight="1" x14ac:dyDescent="0.25">
      <c r="A36" s="13"/>
      <c r="B36" s="13"/>
      <c r="C36" s="13"/>
      <c r="D36" s="13" t="s">
        <v>1</v>
      </c>
      <c r="E36" s="13" t="s">
        <v>1</v>
      </c>
      <c r="F36" s="13" t="s">
        <v>1</v>
      </c>
      <c r="G36" s="26"/>
    </row>
    <row r="37" spans="1:7" ht="15" customHeight="1" x14ac:dyDescent="0.25">
      <c r="A37" s="13" t="s">
        <v>105</v>
      </c>
      <c r="B37" s="13" t="s">
        <v>106</v>
      </c>
      <c r="C37" s="13" t="s">
        <v>107</v>
      </c>
      <c r="D37" s="15">
        <v>412268432</v>
      </c>
      <c r="E37" s="15">
        <v>275641173</v>
      </c>
      <c r="F37" s="9">
        <v>1.1162348967546754</v>
      </c>
      <c r="G37" s="26"/>
    </row>
    <row r="38" spans="1:7" ht="15" customHeight="1" x14ac:dyDescent="0.25">
      <c r="A38" s="13" t="s">
        <v>66</v>
      </c>
      <c r="B38" s="13" t="s">
        <v>66</v>
      </c>
      <c r="C38" s="13" t="s">
        <v>66</v>
      </c>
      <c r="D38" s="13" t="s">
        <v>66</v>
      </c>
      <c r="E38" s="13" t="s">
        <v>66</v>
      </c>
      <c r="F38" s="13" t="s">
        <v>1</v>
      </c>
      <c r="G38" s="26"/>
    </row>
    <row r="39" spans="1:7" ht="15" customHeight="1" x14ac:dyDescent="0.25">
      <c r="A39" s="13"/>
      <c r="B39" s="13"/>
      <c r="C39" s="13"/>
      <c r="D39" s="13"/>
      <c r="E39" s="13"/>
      <c r="F39" s="13" t="s">
        <v>1</v>
      </c>
      <c r="G39" s="26"/>
    </row>
    <row r="40" spans="1:7" s="36" customFormat="1" ht="15" customHeight="1" x14ac:dyDescent="0.25">
      <c r="A40" s="35" t="s">
        <v>108</v>
      </c>
      <c r="B40" s="35" t="s">
        <v>109</v>
      </c>
      <c r="C40" s="35" t="s">
        <v>110</v>
      </c>
      <c r="D40" s="19">
        <v>412268432</v>
      </c>
      <c r="E40" s="19">
        <v>275641173</v>
      </c>
      <c r="F40" s="21">
        <v>1.1162348967546754</v>
      </c>
      <c r="G40" s="37"/>
    </row>
    <row r="41" spans="1:7" s="36" customFormat="1" ht="15" customHeight="1" x14ac:dyDescent="0.25">
      <c r="A41" s="35" t="s">
        <v>1</v>
      </c>
      <c r="B41" s="35" t="s">
        <v>111</v>
      </c>
      <c r="C41" s="35" t="s">
        <v>112</v>
      </c>
      <c r="D41" s="19">
        <v>108152027903</v>
      </c>
      <c r="E41" s="19">
        <v>113621421305</v>
      </c>
      <c r="F41" s="21">
        <v>1.03821380890656</v>
      </c>
      <c r="G41" s="37"/>
    </row>
    <row r="42" spans="1:7" s="36" customFormat="1" ht="15" customHeight="1" x14ac:dyDescent="0.25">
      <c r="A42" s="35" t="s">
        <v>1</v>
      </c>
      <c r="B42" s="35" t="s">
        <v>113</v>
      </c>
      <c r="C42" s="35" t="s">
        <v>114</v>
      </c>
      <c r="D42" s="38">
        <v>9640557.3800000008</v>
      </c>
      <c r="E42" s="38">
        <v>10176559.4</v>
      </c>
      <c r="F42" s="21">
        <v>0.98516990230163848</v>
      </c>
      <c r="G42" s="37"/>
    </row>
    <row r="43" spans="1:7" s="36" customFormat="1" ht="15" customHeight="1" x14ac:dyDescent="0.25">
      <c r="A43" s="35" t="s">
        <v>1</v>
      </c>
      <c r="B43" s="35" t="s">
        <v>115</v>
      </c>
      <c r="C43" s="35" t="s">
        <v>116</v>
      </c>
      <c r="D43" s="38">
        <v>11218.44</v>
      </c>
      <c r="E43" s="38">
        <v>11165.01</v>
      </c>
      <c r="F43" s="21">
        <v>1.0538426925761395</v>
      </c>
      <c r="G43" s="37"/>
    </row>
    <row r="44" spans="1:7" ht="15" customHeight="1" x14ac:dyDescent="0.25">
      <c r="A44" s="22" t="s">
        <v>1</v>
      </c>
      <c r="B44" s="22" t="s">
        <v>1</v>
      </c>
      <c r="C44" s="22" t="s">
        <v>1</v>
      </c>
      <c r="D44" s="22" t="s">
        <v>1</v>
      </c>
      <c r="E44" s="22" t="s">
        <v>1</v>
      </c>
      <c r="F44" s="22" t="s">
        <v>1</v>
      </c>
      <c r="G44" s="26"/>
    </row>
  </sheetData>
  <pageMargins left="0.75" right="0.75" top="1" bottom="1" header="0.5" footer="0.5"/>
  <pageSetup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L51"/>
  <sheetViews>
    <sheetView zoomScale="89" zoomScaleNormal="89" workbookViewId="0">
      <selection activeCell="J46" sqref="J46"/>
    </sheetView>
  </sheetViews>
  <sheetFormatPr defaultRowHeight="12.75" x14ac:dyDescent="0.2"/>
  <cols>
    <col min="1" max="1" width="6.85546875" style="12" customWidth="1"/>
    <col min="2" max="2" width="60.28515625" style="12" customWidth="1"/>
    <col min="3" max="3" width="13" style="12" customWidth="1"/>
    <col min="4" max="6" width="19" style="12" customWidth="1"/>
    <col min="7" max="7" width="9.140625" style="12"/>
    <col min="8" max="8" width="14" style="12" bestFit="1" customWidth="1"/>
    <col min="9" max="9" width="9.140625" style="12" customWidth="1"/>
    <col min="10" max="16384" width="9.140625" style="12"/>
  </cols>
  <sheetData>
    <row r="1" spans="1:12" ht="15" customHeight="1" x14ac:dyDescent="0.2">
      <c r="A1" s="11" t="s">
        <v>5</v>
      </c>
      <c r="B1" s="11" t="s">
        <v>117</v>
      </c>
      <c r="C1" s="11" t="s">
        <v>54</v>
      </c>
      <c r="D1" s="11" t="s">
        <v>55</v>
      </c>
      <c r="E1" s="11" t="s">
        <v>56</v>
      </c>
      <c r="F1" s="11" t="s">
        <v>118</v>
      </c>
    </row>
    <row r="2" spans="1:12" ht="15.75" x14ac:dyDescent="0.25">
      <c r="A2" s="49" t="s">
        <v>58</v>
      </c>
      <c r="B2" s="34" t="s">
        <v>119</v>
      </c>
      <c r="C2" s="49" t="s">
        <v>74</v>
      </c>
      <c r="D2" s="24">
        <v>681132303</v>
      </c>
      <c r="E2" s="24">
        <v>655541060</v>
      </c>
      <c r="F2" s="24">
        <v>5777052764</v>
      </c>
      <c r="J2" s="26"/>
      <c r="K2" s="26"/>
      <c r="L2" s="26"/>
    </row>
    <row r="3" spans="1:12" ht="31.5" x14ac:dyDescent="0.25">
      <c r="A3" s="13" t="s">
        <v>8</v>
      </c>
      <c r="B3" s="33" t="s">
        <v>120</v>
      </c>
      <c r="C3" s="13" t="s">
        <v>121</v>
      </c>
      <c r="D3" s="13"/>
      <c r="E3" s="13"/>
      <c r="F3" s="13"/>
      <c r="J3" s="26"/>
      <c r="K3" s="26"/>
      <c r="L3" s="26"/>
    </row>
    <row r="4" spans="1:12" ht="15.75" x14ac:dyDescent="0.25">
      <c r="A4" s="13" t="s">
        <v>66</v>
      </c>
      <c r="B4" s="33" t="s">
        <v>66</v>
      </c>
      <c r="C4" s="13" t="s">
        <v>66</v>
      </c>
      <c r="D4" s="13" t="s">
        <v>66</v>
      </c>
      <c r="E4" s="13" t="s">
        <v>66</v>
      </c>
      <c r="F4" s="13" t="s">
        <v>66</v>
      </c>
      <c r="J4" s="26"/>
      <c r="K4" s="26"/>
      <c r="L4" s="26"/>
    </row>
    <row r="5" spans="1:12" ht="15.75" x14ac:dyDescent="0.25">
      <c r="A5" s="13" t="s">
        <v>11</v>
      </c>
      <c r="B5" s="33" t="s">
        <v>76</v>
      </c>
      <c r="C5" s="13" t="s">
        <v>83</v>
      </c>
      <c r="D5" s="15">
        <v>433675312</v>
      </c>
      <c r="E5" s="15">
        <v>367151601</v>
      </c>
      <c r="F5" s="15">
        <v>3067702519</v>
      </c>
      <c r="J5" s="26"/>
      <c r="K5" s="26"/>
      <c r="L5" s="26"/>
    </row>
    <row r="6" spans="1:12" ht="15.75" x14ac:dyDescent="0.25">
      <c r="A6" s="13" t="s">
        <v>66</v>
      </c>
      <c r="B6" s="33" t="s">
        <v>66</v>
      </c>
      <c r="C6" s="13" t="s">
        <v>66</v>
      </c>
      <c r="D6" s="13" t="s">
        <v>66</v>
      </c>
      <c r="E6" s="13" t="s">
        <v>66</v>
      </c>
      <c r="F6" s="13" t="s">
        <v>66</v>
      </c>
      <c r="J6" s="26"/>
      <c r="K6" s="26"/>
      <c r="L6" s="26"/>
    </row>
    <row r="7" spans="1:12" ht="15.75" x14ac:dyDescent="0.25">
      <c r="A7" s="13" t="s">
        <v>14</v>
      </c>
      <c r="B7" s="33" t="s">
        <v>122</v>
      </c>
      <c r="C7" s="13" t="s">
        <v>101</v>
      </c>
      <c r="D7" s="15">
        <v>247456991</v>
      </c>
      <c r="E7" s="15">
        <v>288389459</v>
      </c>
      <c r="F7" s="15">
        <v>2709350245</v>
      </c>
      <c r="J7" s="26"/>
      <c r="K7" s="26"/>
      <c r="L7" s="26"/>
    </row>
    <row r="8" spans="1:12" ht="15.75" x14ac:dyDescent="0.25">
      <c r="A8" s="13" t="s">
        <v>66</v>
      </c>
      <c r="B8" s="33" t="s">
        <v>66</v>
      </c>
      <c r="C8" s="13" t="s">
        <v>66</v>
      </c>
      <c r="D8" s="13" t="s">
        <v>66</v>
      </c>
      <c r="E8" s="13" t="s">
        <v>66</v>
      </c>
      <c r="F8" s="13" t="s">
        <v>66</v>
      </c>
      <c r="J8" s="26"/>
      <c r="K8" s="26"/>
      <c r="L8" s="26"/>
    </row>
    <row r="9" spans="1:12" ht="15.75" x14ac:dyDescent="0.25">
      <c r="A9" s="13" t="s">
        <v>17</v>
      </c>
      <c r="B9" s="33" t="s">
        <v>123</v>
      </c>
      <c r="C9" s="13" t="s">
        <v>121</v>
      </c>
      <c r="D9" s="13"/>
      <c r="E9" s="13"/>
      <c r="F9" s="13" t="s">
        <v>1</v>
      </c>
      <c r="J9" s="26"/>
      <c r="K9" s="26"/>
      <c r="L9" s="26"/>
    </row>
    <row r="10" spans="1:12" ht="15.75" x14ac:dyDescent="0.25">
      <c r="A10" s="13" t="s">
        <v>66</v>
      </c>
      <c r="B10" s="33" t="s">
        <v>66</v>
      </c>
      <c r="C10" s="13" t="s">
        <v>66</v>
      </c>
      <c r="D10" s="13" t="s">
        <v>66</v>
      </c>
      <c r="E10" s="13" t="s">
        <v>66</v>
      </c>
      <c r="F10" s="13" t="s">
        <v>66</v>
      </c>
      <c r="J10" s="26"/>
      <c r="K10" s="26"/>
      <c r="L10" s="26"/>
    </row>
    <row r="11" spans="1:12" ht="15.75" x14ac:dyDescent="0.25">
      <c r="A11" s="49" t="s">
        <v>96</v>
      </c>
      <c r="B11" s="34" t="s">
        <v>124</v>
      </c>
      <c r="C11" s="49" t="s">
        <v>125</v>
      </c>
      <c r="D11" s="24">
        <v>153868226</v>
      </c>
      <c r="E11" s="24">
        <v>154678656</v>
      </c>
      <c r="F11" s="24">
        <v>1380801056</v>
      </c>
      <c r="J11" s="26"/>
      <c r="K11" s="26"/>
      <c r="L11" s="26"/>
    </row>
    <row r="12" spans="1:12" ht="15.75" x14ac:dyDescent="0.25">
      <c r="A12" s="13" t="s">
        <v>8</v>
      </c>
      <c r="B12" s="33" t="s">
        <v>126</v>
      </c>
      <c r="C12" s="13" t="s">
        <v>127</v>
      </c>
      <c r="D12" s="15">
        <v>83162924</v>
      </c>
      <c r="E12" s="15">
        <v>83011239</v>
      </c>
      <c r="F12" s="15">
        <v>735020253</v>
      </c>
      <c r="J12" s="26"/>
      <c r="K12" s="26"/>
      <c r="L12" s="26"/>
    </row>
    <row r="13" spans="1:12" ht="15.75" x14ac:dyDescent="0.25">
      <c r="A13" s="13" t="s">
        <v>66</v>
      </c>
      <c r="B13" s="33" t="s">
        <v>66</v>
      </c>
      <c r="C13" s="13" t="s">
        <v>66</v>
      </c>
      <c r="D13" s="13" t="s">
        <v>66</v>
      </c>
      <c r="E13" s="13" t="s">
        <v>66</v>
      </c>
      <c r="F13" s="13" t="s">
        <v>66</v>
      </c>
      <c r="J13" s="26"/>
      <c r="K13" s="26"/>
      <c r="L13" s="26"/>
    </row>
    <row r="14" spans="1:12" ht="15.75" x14ac:dyDescent="0.25">
      <c r="A14" s="13" t="s">
        <v>11</v>
      </c>
      <c r="B14" s="33" t="s">
        <v>128</v>
      </c>
      <c r="C14" s="13" t="s">
        <v>129</v>
      </c>
      <c r="D14" s="15">
        <v>21211485</v>
      </c>
      <c r="E14" s="15">
        <v>21180265</v>
      </c>
      <c r="F14" s="15">
        <v>190164324</v>
      </c>
      <c r="J14" s="26"/>
      <c r="K14" s="26"/>
      <c r="L14" s="26"/>
    </row>
    <row r="15" spans="1:12" ht="15.75" x14ac:dyDescent="0.25">
      <c r="A15" s="13" t="s">
        <v>66</v>
      </c>
      <c r="B15" s="33" t="s">
        <v>66</v>
      </c>
      <c r="C15" s="13" t="s">
        <v>66</v>
      </c>
      <c r="D15" s="13" t="s">
        <v>66</v>
      </c>
      <c r="E15" s="13" t="s">
        <v>66</v>
      </c>
      <c r="F15" s="13" t="s">
        <v>66</v>
      </c>
      <c r="J15" s="26"/>
      <c r="K15" s="26"/>
      <c r="L15" s="26"/>
    </row>
    <row r="16" spans="1:12" ht="15.75" x14ac:dyDescent="0.25">
      <c r="A16" s="13"/>
      <c r="B16" s="33"/>
      <c r="C16" s="13"/>
      <c r="D16" s="13"/>
      <c r="E16" s="13"/>
      <c r="F16" s="13"/>
      <c r="J16" s="26"/>
      <c r="K16" s="26"/>
      <c r="L16" s="26"/>
    </row>
    <row r="17" spans="1:12" ht="31.5" x14ac:dyDescent="0.25">
      <c r="A17" s="13" t="s">
        <v>14</v>
      </c>
      <c r="B17" s="33" t="s">
        <v>130</v>
      </c>
      <c r="C17" s="13" t="s">
        <v>131</v>
      </c>
      <c r="D17" s="15">
        <v>29700000</v>
      </c>
      <c r="E17" s="15">
        <v>29700000</v>
      </c>
      <c r="F17" s="15">
        <v>267300000</v>
      </c>
      <c r="J17" s="26"/>
      <c r="K17" s="26"/>
      <c r="L17" s="26"/>
    </row>
    <row r="18" spans="1:12" ht="15.75" x14ac:dyDescent="0.25">
      <c r="A18" s="13" t="s">
        <v>66</v>
      </c>
      <c r="B18" s="33" t="s">
        <v>66</v>
      </c>
      <c r="C18" s="13" t="s">
        <v>66</v>
      </c>
      <c r="D18" s="13" t="s">
        <v>66</v>
      </c>
      <c r="E18" s="13" t="s">
        <v>66</v>
      </c>
      <c r="F18" s="13" t="s">
        <v>66</v>
      </c>
      <c r="J18" s="26"/>
      <c r="K18" s="26"/>
      <c r="L18" s="26"/>
    </row>
    <row r="19" spans="1:12" ht="15.75" x14ac:dyDescent="0.25">
      <c r="A19" s="13"/>
      <c r="B19" s="33"/>
      <c r="C19" s="13"/>
      <c r="D19" s="13"/>
      <c r="E19" s="13"/>
      <c r="F19" s="13"/>
      <c r="J19" s="26"/>
      <c r="K19" s="26"/>
      <c r="L19" s="26"/>
    </row>
    <row r="20" spans="1:12" ht="31.5" x14ac:dyDescent="0.25">
      <c r="A20" s="13" t="s">
        <v>17</v>
      </c>
      <c r="B20" s="33" t="s">
        <v>132</v>
      </c>
      <c r="C20" s="13" t="s">
        <v>133</v>
      </c>
      <c r="D20" s="13"/>
      <c r="E20" s="13"/>
      <c r="F20" s="13"/>
      <c r="J20" s="26"/>
      <c r="K20" s="26"/>
      <c r="L20" s="26"/>
    </row>
    <row r="21" spans="1:12" ht="15.75" x14ac:dyDescent="0.25">
      <c r="A21" s="13" t="s">
        <v>66</v>
      </c>
      <c r="B21" s="33" t="s">
        <v>66</v>
      </c>
      <c r="C21" s="13" t="s">
        <v>66</v>
      </c>
      <c r="D21" s="13" t="s">
        <v>66</v>
      </c>
      <c r="E21" s="13" t="s">
        <v>66</v>
      </c>
      <c r="F21" s="13" t="s">
        <v>66</v>
      </c>
      <c r="J21" s="26"/>
      <c r="K21" s="26"/>
      <c r="L21" s="26"/>
    </row>
    <row r="22" spans="1:12" ht="31.5" x14ac:dyDescent="0.25">
      <c r="A22" s="13" t="s">
        <v>20</v>
      </c>
      <c r="B22" s="33" t="s">
        <v>134</v>
      </c>
      <c r="C22" s="13" t="s">
        <v>135</v>
      </c>
      <c r="D22" s="13"/>
      <c r="E22" s="13"/>
      <c r="F22" s="13"/>
      <c r="J22" s="26"/>
      <c r="K22" s="26"/>
      <c r="L22" s="26"/>
    </row>
    <row r="23" spans="1:12" ht="15.75" x14ac:dyDescent="0.25">
      <c r="A23" s="13" t="s">
        <v>66</v>
      </c>
      <c r="B23" s="33" t="s">
        <v>66</v>
      </c>
      <c r="C23" s="13" t="s">
        <v>66</v>
      </c>
      <c r="D23" s="13" t="s">
        <v>66</v>
      </c>
      <c r="E23" s="13" t="s">
        <v>66</v>
      </c>
      <c r="F23" s="13" t="s">
        <v>66</v>
      </c>
      <c r="J23" s="26"/>
      <c r="K23" s="26"/>
      <c r="L23" s="26"/>
    </row>
    <row r="24" spans="1:12" ht="15.75" x14ac:dyDescent="0.25">
      <c r="A24" s="13" t="s">
        <v>23</v>
      </c>
      <c r="B24" s="33" t="s">
        <v>136</v>
      </c>
      <c r="C24" s="13" t="s">
        <v>137</v>
      </c>
      <c r="D24" s="15">
        <v>9422670</v>
      </c>
      <c r="E24" s="15">
        <v>9736759</v>
      </c>
      <c r="F24" s="15">
        <v>94103807</v>
      </c>
      <c r="I24" s="26"/>
      <c r="J24" s="26"/>
      <c r="K24" s="26"/>
      <c r="L24" s="26"/>
    </row>
    <row r="25" spans="1:12" ht="15.75" x14ac:dyDescent="0.25">
      <c r="A25" s="13" t="s">
        <v>66</v>
      </c>
      <c r="B25" s="33" t="s">
        <v>66</v>
      </c>
      <c r="C25" s="13" t="s">
        <v>66</v>
      </c>
      <c r="D25" s="13" t="s">
        <v>66</v>
      </c>
      <c r="E25" s="13" t="s">
        <v>66</v>
      </c>
      <c r="F25" s="13" t="s">
        <v>66</v>
      </c>
      <c r="J25" s="26"/>
      <c r="K25" s="26"/>
      <c r="L25" s="26"/>
    </row>
    <row r="26" spans="1:12" ht="31.5" x14ac:dyDescent="0.25">
      <c r="A26" s="13" t="s">
        <v>26</v>
      </c>
      <c r="B26" s="33" t="s">
        <v>138</v>
      </c>
      <c r="C26" s="13" t="s">
        <v>139</v>
      </c>
      <c r="D26" s="15">
        <v>9000000</v>
      </c>
      <c r="E26" s="15">
        <v>9000000</v>
      </c>
      <c r="F26" s="15">
        <v>81000000</v>
      </c>
      <c r="I26" s="26"/>
      <c r="J26" s="26"/>
      <c r="K26" s="26"/>
      <c r="L26" s="26"/>
    </row>
    <row r="27" spans="1:12" ht="15.75" x14ac:dyDescent="0.25">
      <c r="A27" s="13" t="s">
        <v>66</v>
      </c>
      <c r="B27" s="33" t="s">
        <v>66</v>
      </c>
      <c r="C27" s="13" t="s">
        <v>66</v>
      </c>
      <c r="D27" s="13" t="s">
        <v>66</v>
      </c>
      <c r="E27" s="13" t="s">
        <v>66</v>
      </c>
      <c r="F27" s="13" t="s">
        <v>66</v>
      </c>
      <c r="J27" s="26"/>
      <c r="K27" s="26"/>
      <c r="L27" s="26"/>
    </row>
    <row r="28" spans="1:12" ht="15.75" x14ac:dyDescent="0.25">
      <c r="A28" s="13"/>
      <c r="B28" s="33"/>
      <c r="C28" s="13"/>
      <c r="D28" s="13"/>
      <c r="E28" s="13"/>
      <c r="F28" s="13"/>
      <c r="J28" s="26"/>
      <c r="K28" s="26"/>
      <c r="L28" s="26"/>
    </row>
    <row r="29" spans="1:12" ht="78.75" x14ac:dyDescent="0.25">
      <c r="A29" s="13" t="s">
        <v>29</v>
      </c>
      <c r="B29" s="33" t="s">
        <v>140</v>
      </c>
      <c r="C29" s="13" t="s">
        <v>141</v>
      </c>
      <c r="D29" s="15"/>
      <c r="E29" s="15"/>
      <c r="F29" s="15"/>
      <c r="J29" s="26"/>
      <c r="K29" s="26"/>
      <c r="L29" s="26"/>
    </row>
    <row r="30" spans="1:12" ht="15.75" x14ac:dyDescent="0.25">
      <c r="A30" s="13" t="s">
        <v>66</v>
      </c>
      <c r="B30" s="33" t="s">
        <v>66</v>
      </c>
      <c r="C30" s="13" t="s">
        <v>66</v>
      </c>
      <c r="D30" s="13" t="s">
        <v>66</v>
      </c>
      <c r="E30" s="13" t="s">
        <v>66</v>
      </c>
      <c r="F30" s="13" t="s">
        <v>66</v>
      </c>
      <c r="J30" s="26"/>
      <c r="K30" s="26"/>
      <c r="L30" s="26"/>
    </row>
    <row r="31" spans="1:12" ht="15.75" x14ac:dyDescent="0.25">
      <c r="A31" s="13"/>
      <c r="B31" s="33"/>
      <c r="C31" s="13"/>
      <c r="D31" s="13"/>
      <c r="E31" s="13"/>
      <c r="F31" s="13"/>
      <c r="J31" s="26"/>
      <c r="K31" s="26"/>
      <c r="L31" s="26"/>
    </row>
    <row r="32" spans="1:12" ht="31.5" x14ac:dyDescent="0.25">
      <c r="A32" s="13" t="s">
        <v>32</v>
      </c>
      <c r="B32" s="33" t="s">
        <v>142</v>
      </c>
      <c r="C32" s="13" t="s">
        <v>133</v>
      </c>
      <c r="D32" s="15">
        <v>608580</v>
      </c>
      <c r="E32" s="15">
        <v>944446</v>
      </c>
      <c r="F32" s="15">
        <v>3860104</v>
      </c>
      <c r="J32" s="26"/>
      <c r="K32" s="26"/>
      <c r="L32" s="26"/>
    </row>
    <row r="33" spans="1:12" ht="15.75" x14ac:dyDescent="0.25">
      <c r="A33" s="13" t="s">
        <v>66</v>
      </c>
      <c r="B33" s="33" t="s">
        <v>66</v>
      </c>
      <c r="C33" s="13" t="s">
        <v>66</v>
      </c>
      <c r="D33" s="13" t="s">
        <v>66</v>
      </c>
      <c r="E33" s="13" t="s">
        <v>66</v>
      </c>
      <c r="F33" s="13" t="s">
        <v>66</v>
      </c>
      <c r="J33" s="26"/>
      <c r="K33" s="26"/>
      <c r="L33" s="26"/>
    </row>
    <row r="34" spans="1:12" ht="15.75" x14ac:dyDescent="0.25">
      <c r="A34" s="13"/>
      <c r="B34" s="33"/>
      <c r="C34" s="13"/>
      <c r="D34" s="13"/>
      <c r="E34" s="13"/>
      <c r="F34" s="13"/>
      <c r="J34" s="26"/>
      <c r="K34" s="26"/>
      <c r="L34" s="26"/>
    </row>
    <row r="35" spans="1:12" ht="15.75" x14ac:dyDescent="0.25">
      <c r="A35" s="13" t="s">
        <v>35</v>
      </c>
      <c r="B35" s="33" t="s">
        <v>143</v>
      </c>
      <c r="C35" s="13" t="s">
        <v>135</v>
      </c>
      <c r="D35" s="15">
        <v>762567</v>
      </c>
      <c r="E35" s="15">
        <v>1105947</v>
      </c>
      <c r="F35" s="15">
        <v>9352568</v>
      </c>
      <c r="J35" s="26"/>
      <c r="K35" s="26"/>
      <c r="L35" s="26"/>
    </row>
    <row r="36" spans="1:12" ht="15.75" x14ac:dyDescent="0.25">
      <c r="A36" s="13" t="s">
        <v>66</v>
      </c>
      <c r="B36" s="33" t="s">
        <v>66</v>
      </c>
      <c r="C36" s="13" t="s">
        <v>66</v>
      </c>
      <c r="D36" s="13" t="s">
        <v>66</v>
      </c>
      <c r="E36" s="13" t="s">
        <v>66</v>
      </c>
      <c r="F36" s="13" t="s">
        <v>66</v>
      </c>
      <c r="J36" s="26"/>
      <c r="K36" s="26"/>
      <c r="L36" s="26"/>
    </row>
    <row r="37" spans="1:12" ht="15.75" x14ac:dyDescent="0.25">
      <c r="A37" s="13"/>
      <c r="B37" s="33"/>
      <c r="C37" s="13"/>
      <c r="D37" s="13"/>
      <c r="E37" s="13"/>
      <c r="F37" s="13"/>
      <c r="J37" s="26"/>
      <c r="K37" s="26"/>
      <c r="L37" s="26"/>
    </row>
    <row r="38" spans="1:12" ht="15.75" x14ac:dyDescent="0.25">
      <c r="A38" s="49" t="s">
        <v>144</v>
      </c>
      <c r="B38" s="34" t="s">
        <v>145</v>
      </c>
      <c r="C38" s="49" t="s">
        <v>146</v>
      </c>
      <c r="D38" s="24">
        <v>527264077</v>
      </c>
      <c r="E38" s="24">
        <v>500862404</v>
      </c>
      <c r="F38" s="24">
        <v>4396251708</v>
      </c>
      <c r="J38" s="26"/>
      <c r="K38" s="26"/>
      <c r="L38" s="26"/>
    </row>
    <row r="39" spans="1:12" ht="15.75" x14ac:dyDescent="0.25">
      <c r="A39" s="49" t="s">
        <v>147</v>
      </c>
      <c r="B39" s="34" t="s">
        <v>148</v>
      </c>
      <c r="C39" s="49" t="s">
        <v>149</v>
      </c>
      <c r="D39" s="24">
        <v>4500586</v>
      </c>
      <c r="E39" s="24">
        <v>-192163915</v>
      </c>
      <c r="F39" s="24">
        <v>-79288555</v>
      </c>
      <c r="J39" s="26"/>
      <c r="K39" s="26"/>
      <c r="L39" s="26"/>
    </row>
    <row r="40" spans="1:12" ht="31.5" x14ac:dyDescent="0.25">
      <c r="A40" s="13" t="s">
        <v>8</v>
      </c>
      <c r="B40" s="33" t="s">
        <v>150</v>
      </c>
      <c r="C40" s="13" t="s">
        <v>151</v>
      </c>
      <c r="D40" s="15">
        <v>-1532</v>
      </c>
      <c r="E40" s="15"/>
      <c r="F40" s="15">
        <v>-52417305</v>
      </c>
      <c r="J40" s="26"/>
      <c r="K40" s="26"/>
      <c r="L40" s="26"/>
    </row>
    <row r="41" spans="1:12" ht="15.75" x14ac:dyDescent="0.25">
      <c r="A41" s="13" t="s">
        <v>11</v>
      </c>
      <c r="B41" s="33" t="s">
        <v>152</v>
      </c>
      <c r="C41" s="13" t="s">
        <v>153</v>
      </c>
      <c r="D41" s="15">
        <v>4502118</v>
      </c>
      <c r="E41" s="15">
        <v>-192163915</v>
      </c>
      <c r="F41" s="15">
        <v>-26871250</v>
      </c>
      <c r="J41" s="26"/>
      <c r="K41" s="26"/>
      <c r="L41" s="26"/>
    </row>
    <row r="42" spans="1:12" ht="31.5" x14ac:dyDescent="0.25">
      <c r="A42" s="49" t="s">
        <v>154</v>
      </c>
      <c r="B42" s="34" t="s">
        <v>155</v>
      </c>
      <c r="C42" s="49" t="s">
        <v>156</v>
      </c>
      <c r="D42" s="24">
        <v>531764663</v>
      </c>
      <c r="E42" s="24">
        <v>308698489</v>
      </c>
      <c r="F42" s="24">
        <v>4316963153</v>
      </c>
      <c r="J42" s="26"/>
      <c r="K42" s="26"/>
      <c r="L42" s="26"/>
    </row>
    <row r="43" spans="1:12" ht="15.75" x14ac:dyDescent="0.25">
      <c r="A43" s="49" t="s">
        <v>157</v>
      </c>
      <c r="B43" s="34" t="s">
        <v>158</v>
      </c>
      <c r="C43" s="49" t="s">
        <v>159</v>
      </c>
      <c r="D43" s="24">
        <v>113621421305</v>
      </c>
      <c r="E43" s="24">
        <v>106044682482</v>
      </c>
      <c r="F43" s="24">
        <v>108043167944</v>
      </c>
      <c r="J43" s="26"/>
      <c r="K43" s="26"/>
      <c r="L43" s="26"/>
    </row>
    <row r="44" spans="1:12" ht="31.5" x14ac:dyDescent="0.25">
      <c r="A44" s="49" t="s">
        <v>160</v>
      </c>
      <c r="B44" s="34" t="s">
        <v>161</v>
      </c>
      <c r="C44" s="49" t="s">
        <v>162</v>
      </c>
      <c r="D44" s="24">
        <v>-5469393402</v>
      </c>
      <c r="E44" s="24">
        <v>7576738823</v>
      </c>
      <c r="F44" s="24">
        <v>108859959</v>
      </c>
      <c r="J44" s="26"/>
      <c r="K44" s="26"/>
      <c r="L44" s="26"/>
    </row>
    <row r="45" spans="1:12" ht="31.5" x14ac:dyDescent="0.25">
      <c r="A45" s="13" t="s">
        <v>8</v>
      </c>
      <c r="B45" s="33" t="s">
        <v>163</v>
      </c>
      <c r="C45" s="13" t="s">
        <v>164</v>
      </c>
      <c r="D45" s="15">
        <v>531764663</v>
      </c>
      <c r="E45" s="15">
        <v>308698489</v>
      </c>
      <c r="F45" s="15">
        <v>4316963153</v>
      </c>
      <c r="J45" s="26"/>
      <c r="K45" s="26"/>
      <c r="L45" s="26"/>
    </row>
    <row r="46" spans="1:12" ht="31.5" x14ac:dyDescent="0.25">
      <c r="A46" s="13" t="s">
        <v>11</v>
      </c>
      <c r="B46" s="33" t="s">
        <v>165</v>
      </c>
      <c r="C46" s="13" t="s">
        <v>166</v>
      </c>
      <c r="D46" s="25"/>
      <c r="E46" s="13"/>
      <c r="F46" s="25"/>
      <c r="J46" s="26"/>
      <c r="K46" s="26"/>
      <c r="L46" s="26"/>
    </row>
    <row r="47" spans="1:12" ht="31.5" x14ac:dyDescent="0.25">
      <c r="A47" s="13" t="s">
        <v>14</v>
      </c>
      <c r="B47" s="33" t="s">
        <v>167</v>
      </c>
      <c r="C47" s="13" t="s">
        <v>168</v>
      </c>
      <c r="D47" s="15">
        <v>-6001158065</v>
      </c>
      <c r="E47" s="15">
        <v>7268040334</v>
      </c>
      <c r="F47" s="25">
        <v>-4208103194</v>
      </c>
      <c r="J47" s="26"/>
      <c r="K47" s="26"/>
      <c r="L47" s="26"/>
    </row>
    <row r="48" spans="1:12" ht="15.75" x14ac:dyDescent="0.25">
      <c r="A48" s="49" t="s">
        <v>169</v>
      </c>
      <c r="B48" s="34" t="s">
        <v>170</v>
      </c>
      <c r="C48" s="49" t="s">
        <v>171</v>
      </c>
      <c r="D48" s="24">
        <v>108152027903</v>
      </c>
      <c r="E48" s="24">
        <v>113621421305</v>
      </c>
      <c r="F48" s="24">
        <v>108152027903</v>
      </c>
      <c r="J48" s="26"/>
      <c r="K48" s="26"/>
      <c r="L48" s="26"/>
    </row>
    <row r="49" spans="1:12" ht="15.75" x14ac:dyDescent="0.25">
      <c r="A49" s="49" t="s">
        <v>172</v>
      </c>
      <c r="B49" s="34" t="s">
        <v>173</v>
      </c>
      <c r="C49" s="49" t="s">
        <v>174</v>
      </c>
      <c r="D49" s="24"/>
      <c r="E49" s="49"/>
      <c r="F49" s="24"/>
      <c r="J49" s="26"/>
      <c r="K49" s="26"/>
      <c r="L49" s="26"/>
    </row>
    <row r="50" spans="1:12" ht="15.75" x14ac:dyDescent="0.25">
      <c r="A50" s="13" t="s">
        <v>1</v>
      </c>
      <c r="B50" s="33" t="s">
        <v>175</v>
      </c>
      <c r="C50" s="13" t="s">
        <v>176</v>
      </c>
      <c r="D50" s="24"/>
      <c r="E50" s="13"/>
      <c r="F50" s="24"/>
      <c r="J50" s="26"/>
      <c r="K50" s="26"/>
      <c r="L50" s="26"/>
    </row>
    <row r="51" spans="1:12" ht="15" customHeight="1" x14ac:dyDescent="0.25">
      <c r="A51" s="22" t="s">
        <v>1</v>
      </c>
      <c r="B51" s="22" t="s">
        <v>1</v>
      </c>
      <c r="C51" s="22" t="s">
        <v>1</v>
      </c>
      <c r="D51" s="22" t="s">
        <v>1</v>
      </c>
      <c r="E51" s="22" t="s">
        <v>1</v>
      </c>
      <c r="F51" s="22" t="s">
        <v>1</v>
      </c>
      <c r="J51" s="26"/>
      <c r="K51" s="26"/>
      <c r="L51" s="26"/>
    </row>
  </sheetData>
  <pageMargins left="0.75" right="0.75" top="1" bottom="1" header="0.5" footer="0.5"/>
  <pageSetup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47"/>
  <sheetViews>
    <sheetView topLeftCell="A4" zoomScale="80" zoomScaleNormal="80" workbookViewId="0">
      <selection activeCell="I29" sqref="I29"/>
    </sheetView>
  </sheetViews>
  <sheetFormatPr defaultRowHeight="12.75" x14ac:dyDescent="0.2"/>
  <cols>
    <col min="1" max="1" width="6.85546875" style="12" customWidth="1"/>
    <col min="2" max="2" width="36" style="12" customWidth="1"/>
    <col min="3" max="3" width="10.28515625" style="12" customWidth="1"/>
    <col min="4" max="4" width="23.5703125" style="12" customWidth="1"/>
    <col min="5" max="5" width="20.42578125" style="12" customWidth="1"/>
    <col min="6" max="6" width="21" style="12" bestFit="1" customWidth="1"/>
    <col min="7" max="7" width="27.7109375" style="12" bestFit="1" customWidth="1"/>
    <col min="8" max="16384" width="9.140625" style="12"/>
  </cols>
  <sheetData>
    <row r="1" spans="1:7" ht="15" customHeight="1" x14ac:dyDescent="0.2">
      <c r="A1" s="11" t="s">
        <v>5</v>
      </c>
      <c r="B1" s="11" t="s">
        <v>177</v>
      </c>
      <c r="C1" s="11" t="s">
        <v>54</v>
      </c>
      <c r="D1" s="11" t="s">
        <v>178</v>
      </c>
      <c r="E1" s="11" t="s">
        <v>179</v>
      </c>
      <c r="F1" s="11" t="s">
        <v>180</v>
      </c>
      <c r="G1" s="11" t="s">
        <v>181</v>
      </c>
    </row>
    <row r="2" spans="1:7" ht="15" customHeight="1" x14ac:dyDescent="0.25">
      <c r="A2" s="32" t="s">
        <v>58</v>
      </c>
      <c r="B2" s="65" t="s">
        <v>182</v>
      </c>
      <c r="C2" s="65"/>
      <c r="D2" s="65"/>
      <c r="E2" s="65"/>
      <c r="F2" s="65"/>
      <c r="G2" s="65"/>
    </row>
    <row r="3" spans="1:7" ht="15" customHeight="1" x14ac:dyDescent="0.25">
      <c r="A3" s="13" t="s">
        <v>66</v>
      </c>
      <c r="B3" s="13" t="s">
        <v>66</v>
      </c>
      <c r="C3" s="13" t="s">
        <v>66</v>
      </c>
      <c r="D3" s="13" t="s">
        <v>66</v>
      </c>
      <c r="E3" s="13" t="s">
        <v>66</v>
      </c>
      <c r="F3" s="13" t="s">
        <v>66</v>
      </c>
      <c r="G3" s="13" t="s">
        <v>66</v>
      </c>
    </row>
    <row r="4" spans="1:7" ht="15" customHeight="1" x14ac:dyDescent="0.25">
      <c r="A4" s="13"/>
      <c r="B4" s="13" t="s">
        <v>183</v>
      </c>
      <c r="C4" s="13" t="s">
        <v>184</v>
      </c>
      <c r="D4" s="13"/>
      <c r="E4" s="13"/>
      <c r="F4" s="13"/>
      <c r="G4" s="13"/>
    </row>
    <row r="5" spans="1:7" ht="15" customHeight="1" x14ac:dyDescent="0.25">
      <c r="A5" s="32" t="s">
        <v>96</v>
      </c>
      <c r="B5" s="32" t="s">
        <v>185</v>
      </c>
      <c r="C5" s="32" t="s">
        <v>186</v>
      </c>
      <c r="D5" s="32" t="s">
        <v>1</v>
      </c>
      <c r="E5" s="32" t="s">
        <v>1</v>
      </c>
      <c r="F5" s="32" t="s">
        <v>1</v>
      </c>
      <c r="G5" s="32" t="s">
        <v>1</v>
      </c>
    </row>
    <row r="6" spans="1:7" ht="15" customHeight="1" x14ac:dyDescent="0.25">
      <c r="A6" s="13" t="s">
        <v>66</v>
      </c>
      <c r="B6" s="13" t="s">
        <v>66</v>
      </c>
      <c r="C6" s="13" t="s">
        <v>66</v>
      </c>
      <c r="D6" s="13" t="s">
        <v>66</v>
      </c>
      <c r="E6" s="13" t="s">
        <v>66</v>
      </c>
      <c r="F6" s="13" t="s">
        <v>66</v>
      </c>
      <c r="G6" s="13" t="s">
        <v>66</v>
      </c>
    </row>
    <row r="7" spans="1:7" ht="15" customHeight="1" x14ac:dyDescent="0.25">
      <c r="A7" s="13" t="s">
        <v>1</v>
      </c>
      <c r="B7" s="13" t="s">
        <v>183</v>
      </c>
      <c r="C7" s="13" t="s">
        <v>187</v>
      </c>
      <c r="D7" s="13" t="s">
        <v>1</v>
      </c>
      <c r="E7" s="13" t="s">
        <v>1</v>
      </c>
      <c r="F7" s="13" t="s">
        <v>1</v>
      </c>
      <c r="G7" s="13" t="s">
        <v>1</v>
      </c>
    </row>
    <row r="8" spans="1:7" ht="15" customHeight="1" x14ac:dyDescent="0.25">
      <c r="A8" s="32" t="s">
        <v>188</v>
      </c>
      <c r="B8" s="32" t="s">
        <v>189</v>
      </c>
      <c r="C8" s="32" t="s">
        <v>190</v>
      </c>
      <c r="D8" s="32" t="s">
        <v>1</v>
      </c>
      <c r="E8" s="32" t="s">
        <v>1</v>
      </c>
      <c r="F8" s="32" t="s">
        <v>1</v>
      </c>
      <c r="G8" s="32" t="s">
        <v>1</v>
      </c>
    </row>
    <row r="9" spans="1:7" ht="15" customHeight="1" x14ac:dyDescent="0.25">
      <c r="A9" s="13" t="s">
        <v>66</v>
      </c>
      <c r="B9" s="13" t="s">
        <v>66</v>
      </c>
      <c r="C9" s="13" t="s">
        <v>66</v>
      </c>
      <c r="D9" s="13" t="s">
        <v>66</v>
      </c>
      <c r="E9" s="13" t="s">
        <v>66</v>
      </c>
      <c r="F9" s="13" t="s">
        <v>66</v>
      </c>
      <c r="G9" s="13" t="s">
        <v>66</v>
      </c>
    </row>
    <row r="10" spans="1:7" ht="15" customHeight="1" x14ac:dyDescent="0.25">
      <c r="A10" s="13" t="s">
        <v>1</v>
      </c>
      <c r="B10" s="13" t="s">
        <v>183</v>
      </c>
      <c r="C10" s="13" t="s">
        <v>191</v>
      </c>
      <c r="D10" s="13" t="s">
        <v>1</v>
      </c>
      <c r="E10" s="13" t="s">
        <v>1</v>
      </c>
      <c r="F10" s="13" t="s">
        <v>1</v>
      </c>
      <c r="G10" s="13" t="s">
        <v>1</v>
      </c>
    </row>
    <row r="11" spans="1:7" ht="15" customHeight="1" x14ac:dyDescent="0.25">
      <c r="A11" s="32" t="s">
        <v>144</v>
      </c>
      <c r="B11" s="32" t="s">
        <v>192</v>
      </c>
      <c r="C11" s="32" t="s">
        <v>193</v>
      </c>
      <c r="D11" s="32" t="s">
        <v>1</v>
      </c>
      <c r="E11" s="32" t="s">
        <v>1</v>
      </c>
      <c r="F11" s="32" t="s">
        <v>1</v>
      </c>
      <c r="G11" s="32" t="s">
        <v>1</v>
      </c>
    </row>
    <row r="12" spans="1:7" ht="15" customHeight="1" x14ac:dyDescent="0.25">
      <c r="A12" s="13" t="s">
        <v>66</v>
      </c>
      <c r="B12" s="13" t="s">
        <v>66</v>
      </c>
      <c r="C12" s="13" t="s">
        <v>66</v>
      </c>
      <c r="D12" s="13" t="s">
        <v>66</v>
      </c>
      <c r="E12" s="13" t="s">
        <v>66</v>
      </c>
      <c r="F12" s="13" t="s">
        <v>66</v>
      </c>
      <c r="G12" s="13" t="s">
        <v>66</v>
      </c>
    </row>
    <row r="13" spans="1:7" ht="15" customHeight="1" x14ac:dyDescent="0.25">
      <c r="A13" s="13"/>
      <c r="B13" s="13" t="s">
        <v>342</v>
      </c>
      <c r="C13" s="13">
        <v>2251.1</v>
      </c>
      <c r="D13" s="14">
        <v>3770</v>
      </c>
      <c r="E13" s="14">
        <v>92041.09</v>
      </c>
      <c r="F13" s="15">
        <v>346994909</v>
      </c>
      <c r="G13" s="9">
        <v>3.1962157054771278E-3</v>
      </c>
    </row>
    <row r="14" spans="1:7" ht="15" customHeight="1" x14ac:dyDescent="0.25">
      <c r="A14" s="13"/>
      <c r="B14" s="13" t="s">
        <v>347</v>
      </c>
      <c r="C14" s="13">
        <v>2251.1999999999998</v>
      </c>
      <c r="D14" s="14">
        <v>180000</v>
      </c>
      <c r="E14" s="14">
        <v>99171.45</v>
      </c>
      <c r="F14" s="15">
        <v>17850861000</v>
      </c>
      <c r="G14" s="9">
        <v>0.16442662645661221</v>
      </c>
    </row>
    <row r="15" spans="1:7" ht="15" customHeight="1" x14ac:dyDescent="0.25">
      <c r="A15" s="13"/>
      <c r="B15" s="13" t="s">
        <v>344</v>
      </c>
      <c r="C15" s="13">
        <v>2251.3000000000002</v>
      </c>
      <c r="D15" s="14">
        <v>20000</v>
      </c>
      <c r="E15" s="14">
        <v>100479.16</v>
      </c>
      <c r="F15" s="15">
        <v>2009583200</v>
      </c>
      <c r="G15" s="9">
        <v>1.8510534934975037E-2</v>
      </c>
    </row>
    <row r="16" spans="1:7" ht="15" customHeight="1" x14ac:dyDescent="0.25">
      <c r="A16" s="13"/>
      <c r="B16" s="13" t="s">
        <v>346</v>
      </c>
      <c r="C16" s="13">
        <v>2251.4</v>
      </c>
      <c r="D16" s="14">
        <v>46290</v>
      </c>
      <c r="E16" s="14">
        <v>99672.02</v>
      </c>
      <c r="F16" s="15">
        <v>4613817806</v>
      </c>
      <c r="G16" s="9">
        <v>4.2498482113889527E-2</v>
      </c>
    </row>
    <row r="17" spans="1:7" ht="15" customHeight="1" x14ac:dyDescent="0.25">
      <c r="A17" s="13"/>
      <c r="B17" s="13" t="s">
        <v>345</v>
      </c>
      <c r="C17" s="13">
        <v>2251.5</v>
      </c>
      <c r="D17" s="14">
        <v>14948</v>
      </c>
      <c r="E17" s="14">
        <v>99997.53</v>
      </c>
      <c r="F17" s="15">
        <v>1494763078</v>
      </c>
      <c r="G17" s="9">
        <v>1.3768459138606363E-2</v>
      </c>
    </row>
    <row r="18" spans="1:7" ht="15" customHeight="1" x14ac:dyDescent="0.25">
      <c r="A18" s="13"/>
      <c r="B18" s="13" t="s">
        <v>348</v>
      </c>
      <c r="C18" s="13">
        <v>2251.6</v>
      </c>
      <c r="D18" s="14">
        <v>45000</v>
      </c>
      <c r="E18" s="14">
        <v>100000.19</v>
      </c>
      <c r="F18" s="15">
        <v>4500008550</v>
      </c>
      <c r="G18" s="9">
        <v>4.1450170101173897E-2</v>
      </c>
    </row>
    <row r="19" spans="1:7" ht="15" customHeight="1" x14ac:dyDescent="0.25">
      <c r="A19" s="13"/>
      <c r="B19" s="13" t="s">
        <v>340</v>
      </c>
      <c r="C19" s="13">
        <v>2251.6999999999998</v>
      </c>
      <c r="D19" s="14">
        <v>3858</v>
      </c>
      <c r="E19" s="14">
        <v>948254.94</v>
      </c>
      <c r="F19" s="15">
        <v>3658367559</v>
      </c>
      <c r="G19" s="9">
        <v>3.3697704332843179E-2</v>
      </c>
    </row>
    <row r="20" spans="1:7" ht="15" customHeight="1" x14ac:dyDescent="0.25">
      <c r="A20" s="13"/>
      <c r="B20" s="13" t="s">
        <v>341</v>
      </c>
      <c r="C20" s="13">
        <v>2251.8000000000002</v>
      </c>
      <c r="D20" s="14">
        <v>11010</v>
      </c>
      <c r="E20" s="14">
        <v>99944.66</v>
      </c>
      <c r="F20" s="15">
        <v>1100390707</v>
      </c>
      <c r="G20" s="9">
        <v>1.0135843404764422E-2</v>
      </c>
    </row>
    <row r="21" spans="1:7" ht="15" customHeight="1" x14ac:dyDescent="0.25">
      <c r="A21" s="13"/>
      <c r="B21" s="18" t="s">
        <v>343</v>
      </c>
      <c r="C21" s="13">
        <v>2251.9</v>
      </c>
      <c r="D21" s="14">
        <v>68269</v>
      </c>
      <c r="E21" s="14">
        <v>100545.09</v>
      </c>
      <c r="F21" s="15">
        <v>6864112749</v>
      </c>
      <c r="G21" s="9">
        <v>6.322624454562123E-2</v>
      </c>
    </row>
    <row r="22" spans="1:7" ht="15" customHeight="1" x14ac:dyDescent="0.25">
      <c r="A22" s="13"/>
      <c r="B22" s="18" t="s">
        <v>339</v>
      </c>
      <c r="C22" s="60" t="s">
        <v>349</v>
      </c>
      <c r="D22" s="14">
        <v>62806</v>
      </c>
      <c r="E22" s="14">
        <v>100671.77</v>
      </c>
      <c r="F22" s="15">
        <v>6322791187</v>
      </c>
      <c r="G22" s="9">
        <v>5.824006050285243E-2</v>
      </c>
    </row>
    <row r="23" spans="1:7" ht="15" customHeight="1" x14ac:dyDescent="0.25">
      <c r="A23" s="60"/>
      <c r="B23" s="18" t="s">
        <v>354</v>
      </c>
      <c r="C23" s="60" t="s">
        <v>353</v>
      </c>
      <c r="D23" s="14">
        <v>80</v>
      </c>
      <c r="E23" s="14">
        <v>100000000</v>
      </c>
      <c r="F23" s="15">
        <v>8000000025</v>
      </c>
      <c r="G23" s="9">
        <v>7.3689051512056666E-2</v>
      </c>
    </row>
    <row r="24" spans="1:7" s="36" customFormat="1" ht="15" customHeight="1" x14ac:dyDescent="0.25">
      <c r="A24" s="35" t="s">
        <v>1</v>
      </c>
      <c r="B24" s="35" t="s">
        <v>183</v>
      </c>
      <c r="C24" s="35" t="s">
        <v>194</v>
      </c>
      <c r="D24" s="19">
        <v>456031</v>
      </c>
      <c r="E24" s="19"/>
      <c r="F24" s="19">
        <v>56761690770</v>
      </c>
      <c r="G24" s="21">
        <v>0.52283939274887214</v>
      </c>
    </row>
    <row r="25" spans="1:7" ht="15" customHeight="1" x14ac:dyDescent="0.25">
      <c r="A25" s="32" t="s">
        <v>195</v>
      </c>
      <c r="B25" s="32" t="s">
        <v>196</v>
      </c>
      <c r="C25" s="32" t="s">
        <v>197</v>
      </c>
      <c r="D25" s="32" t="s">
        <v>1</v>
      </c>
      <c r="E25" s="32" t="s">
        <v>1</v>
      </c>
      <c r="F25" s="32" t="s">
        <v>1</v>
      </c>
      <c r="G25" s="9"/>
    </row>
    <row r="26" spans="1:7" ht="15" customHeight="1" x14ac:dyDescent="0.25">
      <c r="A26" s="13" t="s">
        <v>66</v>
      </c>
      <c r="B26" s="13" t="s">
        <v>66</v>
      </c>
      <c r="C26" s="13" t="s">
        <v>66</v>
      </c>
      <c r="D26" s="13" t="s">
        <v>66</v>
      </c>
      <c r="E26" s="13" t="s">
        <v>66</v>
      </c>
      <c r="F26" s="13" t="s">
        <v>66</v>
      </c>
      <c r="G26" s="9"/>
    </row>
    <row r="27" spans="1:7" s="36" customFormat="1" ht="15.75" customHeight="1" x14ac:dyDescent="0.25">
      <c r="A27" s="35" t="s">
        <v>1</v>
      </c>
      <c r="B27" s="35" t="s">
        <v>183</v>
      </c>
      <c r="C27" s="35" t="s">
        <v>198</v>
      </c>
      <c r="D27" s="35" t="s">
        <v>1</v>
      </c>
      <c r="E27" s="35" t="s">
        <v>1</v>
      </c>
      <c r="F27" s="35" t="s">
        <v>1</v>
      </c>
      <c r="G27" s="21"/>
    </row>
    <row r="28" spans="1:7" ht="15" customHeight="1" x14ac:dyDescent="0.25">
      <c r="A28" s="13" t="s">
        <v>1</v>
      </c>
      <c r="B28" s="13" t="s">
        <v>199</v>
      </c>
      <c r="C28" s="13" t="s">
        <v>200</v>
      </c>
      <c r="D28" s="15">
        <v>456031</v>
      </c>
      <c r="E28" s="13"/>
      <c r="F28" s="15">
        <v>56761690770</v>
      </c>
      <c r="G28" s="9">
        <v>0.52283939274887214</v>
      </c>
    </row>
    <row r="29" spans="1:7" ht="15" customHeight="1" x14ac:dyDescent="0.25">
      <c r="A29" s="32" t="s">
        <v>201</v>
      </c>
      <c r="B29" s="32" t="s">
        <v>202</v>
      </c>
      <c r="C29" s="32" t="s">
        <v>203</v>
      </c>
      <c r="D29" s="35" t="s">
        <v>1</v>
      </c>
      <c r="E29" s="32" t="s">
        <v>1</v>
      </c>
      <c r="F29" s="32" t="s">
        <v>1</v>
      </c>
      <c r="G29" s="9"/>
    </row>
    <row r="30" spans="1:7" ht="15" customHeight="1" x14ac:dyDescent="0.25">
      <c r="A30" s="13" t="s">
        <v>66</v>
      </c>
      <c r="B30" s="13" t="s">
        <v>66</v>
      </c>
      <c r="C30" s="13" t="s">
        <v>66</v>
      </c>
      <c r="D30" s="13" t="s">
        <v>66</v>
      </c>
      <c r="E30" s="13" t="s">
        <v>66</v>
      </c>
      <c r="F30" s="13" t="s">
        <v>66</v>
      </c>
      <c r="G30" s="9"/>
    </row>
    <row r="31" spans="1:7" s="36" customFormat="1" ht="15" customHeight="1" x14ac:dyDescent="0.25">
      <c r="A31" s="35" t="s">
        <v>1</v>
      </c>
      <c r="B31" s="35" t="s">
        <v>183</v>
      </c>
      <c r="C31" s="35" t="s">
        <v>204</v>
      </c>
      <c r="D31" s="35" t="s">
        <v>1</v>
      </c>
      <c r="E31" s="35" t="s">
        <v>1</v>
      </c>
      <c r="F31" s="19">
        <v>2801273840</v>
      </c>
      <c r="G31" s="21">
        <v>2.5802901456258031E-2</v>
      </c>
    </row>
    <row r="32" spans="1:7" ht="15" customHeight="1" x14ac:dyDescent="0.25">
      <c r="A32" s="32" t="s">
        <v>205</v>
      </c>
      <c r="B32" s="32" t="s">
        <v>64</v>
      </c>
      <c r="C32" s="32" t="s">
        <v>206</v>
      </c>
      <c r="D32" s="32" t="s">
        <v>1</v>
      </c>
      <c r="E32" s="32" t="s">
        <v>1</v>
      </c>
      <c r="F32" s="32" t="s">
        <v>1</v>
      </c>
      <c r="G32" s="32"/>
    </row>
    <row r="33" spans="1:7" ht="15" customHeight="1" x14ac:dyDescent="0.25">
      <c r="A33" s="13" t="s">
        <v>1</v>
      </c>
      <c r="B33" s="18" t="s">
        <v>350</v>
      </c>
      <c r="C33" s="13" t="s">
        <v>207</v>
      </c>
      <c r="D33" s="13" t="s">
        <v>1</v>
      </c>
      <c r="E33" s="13" t="s">
        <v>1</v>
      </c>
      <c r="F33" s="16">
        <v>986542204</v>
      </c>
      <c r="G33" s="9">
        <v>9.0871698827743336E-3</v>
      </c>
    </row>
    <row r="34" spans="1:7" ht="15" customHeight="1" x14ac:dyDescent="0.25">
      <c r="A34" s="13" t="s">
        <v>66</v>
      </c>
      <c r="B34" s="13" t="s">
        <v>66</v>
      </c>
      <c r="C34" s="13" t="s">
        <v>66</v>
      </c>
      <c r="D34" s="13" t="s">
        <v>66</v>
      </c>
      <c r="E34" s="13" t="s">
        <v>66</v>
      </c>
      <c r="F34" s="17" t="s">
        <v>66</v>
      </c>
      <c r="G34" s="13"/>
    </row>
    <row r="35" spans="1:7" ht="15" customHeight="1" x14ac:dyDescent="0.25">
      <c r="A35" s="13" t="s">
        <v>1</v>
      </c>
      <c r="B35" s="18" t="s">
        <v>336</v>
      </c>
      <c r="C35" s="13" t="s">
        <v>208</v>
      </c>
      <c r="D35" s="13" t="s">
        <v>1</v>
      </c>
      <c r="E35" s="13" t="s">
        <v>1</v>
      </c>
      <c r="F35" s="16">
        <v>13000000000</v>
      </c>
      <c r="G35" s="10">
        <v>0.11974470833288987</v>
      </c>
    </row>
    <row r="36" spans="1:7" ht="15" customHeight="1" x14ac:dyDescent="0.25">
      <c r="A36" s="13" t="s">
        <v>66</v>
      </c>
      <c r="B36" s="13" t="s">
        <v>66</v>
      </c>
      <c r="C36" s="13" t="s">
        <v>66</v>
      </c>
      <c r="D36" s="13" t="s">
        <v>66</v>
      </c>
      <c r="E36" s="13" t="s">
        <v>66</v>
      </c>
      <c r="F36" s="17" t="s">
        <v>66</v>
      </c>
      <c r="G36" s="13"/>
    </row>
    <row r="37" spans="1:7" ht="15" customHeight="1" x14ac:dyDescent="0.25">
      <c r="A37" s="13" t="s">
        <v>1</v>
      </c>
      <c r="B37" s="18" t="s">
        <v>352</v>
      </c>
      <c r="C37" s="13">
        <v>2261</v>
      </c>
      <c r="D37" s="13" t="s">
        <v>1</v>
      </c>
      <c r="E37" s="13" t="s">
        <v>1</v>
      </c>
      <c r="F37" s="16">
        <v>17014789521</v>
      </c>
      <c r="G37" s="9">
        <v>0.15672546219520431</v>
      </c>
    </row>
    <row r="38" spans="1:7" ht="15" customHeight="1" x14ac:dyDescent="0.25">
      <c r="A38" s="13" t="s">
        <v>66</v>
      </c>
      <c r="B38" s="18" t="s">
        <v>337</v>
      </c>
      <c r="C38" s="13" t="s">
        <v>66</v>
      </c>
      <c r="D38" s="13" t="s">
        <v>66</v>
      </c>
      <c r="E38" s="13" t="s">
        <v>66</v>
      </c>
      <c r="F38" s="16" t="s">
        <v>66</v>
      </c>
      <c r="G38" s="9"/>
    </row>
    <row r="39" spans="1:7" ht="15" customHeight="1" x14ac:dyDescent="0.25">
      <c r="A39" s="13" t="s">
        <v>1</v>
      </c>
      <c r="B39" s="18" t="s">
        <v>351</v>
      </c>
      <c r="C39" s="13">
        <v>2262</v>
      </c>
      <c r="D39" s="13" t="s">
        <v>1</v>
      </c>
      <c r="E39" s="13" t="s">
        <v>1</v>
      </c>
      <c r="F39" s="16">
        <v>18000000000</v>
      </c>
      <c r="G39" s="9">
        <v>0.16580036538400136</v>
      </c>
    </row>
    <row r="40" spans="1:7" s="36" customFormat="1" ht="15" customHeight="1" x14ac:dyDescent="0.25">
      <c r="A40" s="35" t="s">
        <v>1</v>
      </c>
      <c r="B40" s="35" t="s">
        <v>183</v>
      </c>
      <c r="C40" s="35">
        <v>2263</v>
      </c>
      <c r="D40" s="35"/>
      <c r="E40" s="35"/>
      <c r="F40" s="39">
        <v>49001331725</v>
      </c>
      <c r="G40" s="21">
        <v>0.45135770579486989</v>
      </c>
    </row>
    <row r="41" spans="1:7" ht="15" customHeight="1" x14ac:dyDescent="0.25">
      <c r="A41" s="32" t="s">
        <v>160</v>
      </c>
      <c r="B41" s="32" t="s">
        <v>209</v>
      </c>
      <c r="C41" s="32" t="s">
        <v>210</v>
      </c>
      <c r="D41" s="19">
        <v>456031</v>
      </c>
      <c r="E41" s="13"/>
      <c r="F41" s="20">
        <v>108564296335</v>
      </c>
      <c r="G41" s="21">
        <v>1</v>
      </c>
    </row>
    <row r="42" spans="1:7" ht="15" customHeight="1" x14ac:dyDescent="0.25">
      <c r="A42" s="22" t="s">
        <v>1</v>
      </c>
      <c r="B42" s="22" t="s">
        <v>1</v>
      </c>
      <c r="C42" s="22" t="s">
        <v>1</v>
      </c>
      <c r="D42" s="22" t="s">
        <v>1</v>
      </c>
      <c r="E42" s="22" t="s">
        <v>1</v>
      </c>
      <c r="F42" s="22" t="s">
        <v>1</v>
      </c>
      <c r="G42" s="22" t="s">
        <v>1</v>
      </c>
    </row>
    <row r="44" spans="1:7" ht="15.75" x14ac:dyDescent="0.2">
      <c r="A44" s="53"/>
      <c r="B44" s="54"/>
      <c r="C44" s="54"/>
      <c r="D44" s="54"/>
      <c r="E44" s="54"/>
      <c r="F44" s="54"/>
      <c r="G44" s="54"/>
    </row>
    <row r="45" spans="1:7" ht="15.75" x14ac:dyDescent="0.2">
      <c r="A45" s="55"/>
      <c r="B45" s="56"/>
      <c r="C45" s="56"/>
      <c r="D45" s="56"/>
      <c r="E45" s="56"/>
      <c r="F45" s="56"/>
      <c r="G45" s="56"/>
    </row>
    <row r="46" spans="1:7" ht="24.75" customHeight="1" x14ac:dyDescent="0.2">
      <c r="A46" s="57"/>
      <c r="B46" s="66"/>
      <c r="C46" s="66"/>
      <c r="D46" s="66"/>
      <c r="E46" s="66"/>
      <c r="F46" s="66"/>
      <c r="G46" s="66"/>
    </row>
    <row r="47" spans="1:7" ht="21" customHeight="1" x14ac:dyDescent="0.2">
      <c r="A47" s="58"/>
      <c r="B47" s="59"/>
      <c r="C47" s="59"/>
      <c r="D47" s="59"/>
      <c r="E47" s="59"/>
      <c r="F47" s="59"/>
      <c r="G47" s="59"/>
    </row>
  </sheetData>
  <mergeCells count="2">
    <mergeCell ref="B2:G2"/>
    <mergeCell ref="B46:G46"/>
  </mergeCells>
  <pageMargins left="0.75" right="0.75" top="1" bottom="1" header="0.5" footer="0.5"/>
  <pageSetup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J20"/>
  <sheetViews>
    <sheetView view="pageBreakPreview" zoomScale="60" zoomScaleNormal="100" workbookViewId="0">
      <selection activeCell="B17" sqref="B17"/>
    </sheetView>
  </sheetViews>
  <sheetFormatPr defaultRowHeight="12.75" x14ac:dyDescent="0.2"/>
  <cols>
    <col min="1" max="1" width="6.85546875" customWidth="1"/>
    <col min="2" max="2" width="47.85546875" customWidth="1"/>
    <col min="3" max="3" width="6.85546875" customWidth="1"/>
    <col min="4" max="6" width="19.5703125" customWidth="1"/>
    <col min="7" max="7" width="14.42578125" customWidth="1"/>
    <col min="8" max="8" width="22.5703125" customWidth="1"/>
    <col min="9" max="9" width="14.42578125" customWidth="1"/>
    <col min="10" max="10" width="23.28515625" customWidth="1"/>
  </cols>
  <sheetData>
    <row r="1" spans="1:10" ht="15.75" x14ac:dyDescent="0.2">
      <c r="A1" s="67" t="s">
        <v>5</v>
      </c>
      <c r="B1" s="67" t="s">
        <v>211</v>
      </c>
      <c r="C1" s="67" t="s">
        <v>212</v>
      </c>
      <c r="D1" s="67" t="s">
        <v>213</v>
      </c>
      <c r="E1" s="67" t="s">
        <v>214</v>
      </c>
      <c r="F1" s="67" t="s">
        <v>215</v>
      </c>
      <c r="G1" s="67" t="s">
        <v>216</v>
      </c>
      <c r="H1" s="67"/>
      <c r="I1" s="67" t="s">
        <v>217</v>
      </c>
      <c r="J1" s="67"/>
    </row>
    <row r="2" spans="1:10" ht="63" x14ac:dyDescent="0.2">
      <c r="A2" s="67"/>
      <c r="B2" s="67"/>
      <c r="C2" s="67"/>
      <c r="D2" s="67"/>
      <c r="E2" s="67"/>
      <c r="F2" s="67"/>
      <c r="G2" s="7" t="s">
        <v>218</v>
      </c>
      <c r="H2" s="7" t="s">
        <v>219</v>
      </c>
      <c r="I2" s="7" t="s">
        <v>218</v>
      </c>
      <c r="J2" s="7" t="s">
        <v>220</v>
      </c>
    </row>
    <row r="3" spans="1:10" ht="15.75" x14ac:dyDescent="0.25">
      <c r="A3" s="5" t="s">
        <v>8</v>
      </c>
      <c r="B3" s="40" t="s">
        <v>221</v>
      </c>
      <c r="C3" s="5" t="s">
        <v>1</v>
      </c>
      <c r="D3" s="5" t="s">
        <v>1</v>
      </c>
      <c r="E3" s="5" t="s">
        <v>1</v>
      </c>
      <c r="F3" s="5" t="s">
        <v>1</v>
      </c>
      <c r="G3" s="5" t="s">
        <v>1</v>
      </c>
      <c r="H3" s="5" t="s">
        <v>1</v>
      </c>
      <c r="I3" s="5" t="s">
        <v>1</v>
      </c>
      <c r="J3" s="5" t="s">
        <v>1</v>
      </c>
    </row>
    <row r="4" spans="1:10" ht="15.75" x14ac:dyDescent="0.25">
      <c r="A4" s="5" t="s">
        <v>66</v>
      </c>
      <c r="B4" s="40" t="s">
        <v>66</v>
      </c>
      <c r="C4" s="5" t="s">
        <v>66</v>
      </c>
      <c r="D4" s="5" t="s">
        <v>66</v>
      </c>
      <c r="E4" s="5" t="s">
        <v>66</v>
      </c>
      <c r="F4" s="5" t="s">
        <v>66</v>
      </c>
      <c r="G4" s="5" t="s">
        <v>66</v>
      </c>
      <c r="H4" s="5" t="s">
        <v>66</v>
      </c>
      <c r="I4" s="5" t="s">
        <v>66</v>
      </c>
      <c r="J4" s="5" t="s">
        <v>66</v>
      </c>
    </row>
    <row r="5" spans="1:10" ht="15.75" x14ac:dyDescent="0.25">
      <c r="A5" s="5"/>
      <c r="B5" s="40"/>
      <c r="C5" s="5" t="s">
        <v>1</v>
      </c>
      <c r="D5" s="5" t="s">
        <v>1</v>
      </c>
      <c r="E5" s="5" t="s">
        <v>1</v>
      </c>
      <c r="F5" s="5" t="s">
        <v>1</v>
      </c>
      <c r="G5" s="5" t="s">
        <v>1</v>
      </c>
      <c r="H5" s="5" t="s">
        <v>1</v>
      </c>
      <c r="I5" s="5" t="s">
        <v>1</v>
      </c>
      <c r="J5" s="5" t="s">
        <v>1</v>
      </c>
    </row>
    <row r="6" spans="1:10" ht="31.5" x14ac:dyDescent="0.25">
      <c r="A6" s="8" t="s">
        <v>58</v>
      </c>
      <c r="B6" s="41" t="s">
        <v>222</v>
      </c>
      <c r="C6" s="8" t="s">
        <v>1</v>
      </c>
      <c r="D6" s="8" t="s">
        <v>1</v>
      </c>
      <c r="E6" s="8" t="s">
        <v>1</v>
      </c>
      <c r="F6" s="8" t="s">
        <v>1</v>
      </c>
      <c r="G6" s="8" t="s">
        <v>1</v>
      </c>
      <c r="H6" s="8" t="s">
        <v>1</v>
      </c>
      <c r="I6" s="8" t="s">
        <v>1</v>
      </c>
      <c r="J6" s="8" t="s">
        <v>1</v>
      </c>
    </row>
    <row r="7" spans="1:10" ht="15.75" x14ac:dyDescent="0.25">
      <c r="A7" s="5" t="s">
        <v>11</v>
      </c>
      <c r="B7" s="40" t="s">
        <v>223</v>
      </c>
      <c r="C7" s="5" t="s">
        <v>1</v>
      </c>
      <c r="D7" s="5" t="s">
        <v>1</v>
      </c>
      <c r="E7" s="5" t="s">
        <v>1</v>
      </c>
      <c r="F7" s="5" t="s">
        <v>1</v>
      </c>
      <c r="G7" s="5" t="s">
        <v>1</v>
      </c>
      <c r="H7" s="5" t="s">
        <v>1</v>
      </c>
      <c r="I7" s="5" t="s">
        <v>1</v>
      </c>
      <c r="J7" s="5" t="s">
        <v>1</v>
      </c>
    </row>
    <row r="8" spans="1:10" ht="15.75" x14ac:dyDescent="0.25">
      <c r="A8" s="5" t="s">
        <v>66</v>
      </c>
      <c r="B8" s="40" t="s">
        <v>66</v>
      </c>
      <c r="C8" s="5" t="s">
        <v>66</v>
      </c>
      <c r="D8" s="5" t="s">
        <v>66</v>
      </c>
      <c r="E8" s="5" t="s">
        <v>66</v>
      </c>
      <c r="F8" s="5" t="s">
        <v>66</v>
      </c>
      <c r="G8" s="5" t="s">
        <v>66</v>
      </c>
      <c r="H8" s="5" t="s">
        <v>66</v>
      </c>
      <c r="I8" s="5" t="s">
        <v>66</v>
      </c>
      <c r="J8" s="5" t="s">
        <v>66</v>
      </c>
    </row>
    <row r="9" spans="1:10" ht="15.75" x14ac:dyDescent="0.25">
      <c r="A9" s="5"/>
      <c r="B9" s="40"/>
      <c r="C9" s="5" t="s">
        <v>1</v>
      </c>
      <c r="D9" s="5" t="s">
        <v>1</v>
      </c>
      <c r="E9" s="5" t="s">
        <v>1</v>
      </c>
      <c r="F9" s="5" t="s">
        <v>1</v>
      </c>
      <c r="G9" s="5" t="s">
        <v>1</v>
      </c>
      <c r="H9" s="5" t="s">
        <v>1</v>
      </c>
      <c r="I9" s="5" t="s">
        <v>1</v>
      </c>
      <c r="J9" s="5" t="s">
        <v>1</v>
      </c>
    </row>
    <row r="10" spans="1:10" ht="31.5" x14ac:dyDescent="0.25">
      <c r="A10" s="8" t="s">
        <v>96</v>
      </c>
      <c r="B10" s="41" t="s">
        <v>224</v>
      </c>
      <c r="C10" s="8" t="s">
        <v>1</v>
      </c>
      <c r="D10" s="8" t="s">
        <v>1</v>
      </c>
      <c r="E10" s="8" t="s">
        <v>1</v>
      </c>
      <c r="F10" s="8" t="s">
        <v>1</v>
      </c>
      <c r="G10" s="8" t="s">
        <v>1</v>
      </c>
      <c r="H10" s="8" t="s">
        <v>1</v>
      </c>
      <c r="I10" s="8" t="s">
        <v>1</v>
      </c>
      <c r="J10" s="8" t="s">
        <v>1</v>
      </c>
    </row>
    <row r="11" spans="1:10" ht="31.5" x14ac:dyDescent="0.25">
      <c r="A11" s="8" t="s">
        <v>225</v>
      </c>
      <c r="B11" s="41" t="s">
        <v>226</v>
      </c>
      <c r="C11" s="8" t="s">
        <v>1</v>
      </c>
      <c r="D11" s="8" t="s">
        <v>1</v>
      </c>
      <c r="E11" s="8" t="s">
        <v>1</v>
      </c>
      <c r="F11" s="8" t="s">
        <v>1</v>
      </c>
      <c r="G11" s="8" t="s">
        <v>1</v>
      </c>
      <c r="H11" s="8" t="s">
        <v>1</v>
      </c>
      <c r="I11" s="8" t="s">
        <v>1</v>
      </c>
      <c r="J11" s="8" t="s">
        <v>1</v>
      </c>
    </row>
    <row r="12" spans="1:10" ht="15.75" x14ac:dyDescent="0.25">
      <c r="A12" s="5" t="s">
        <v>14</v>
      </c>
      <c r="B12" s="40" t="s">
        <v>227</v>
      </c>
      <c r="C12" s="5" t="s">
        <v>1</v>
      </c>
      <c r="D12" s="5" t="s">
        <v>1</v>
      </c>
      <c r="E12" s="5" t="s">
        <v>1</v>
      </c>
      <c r="F12" s="5" t="s">
        <v>1</v>
      </c>
      <c r="G12" s="5" t="s">
        <v>1</v>
      </c>
      <c r="H12" s="5" t="s">
        <v>1</v>
      </c>
      <c r="I12" s="5" t="s">
        <v>1</v>
      </c>
      <c r="J12" s="5" t="s">
        <v>1</v>
      </c>
    </row>
    <row r="13" spans="1:10" ht="15.75" x14ac:dyDescent="0.25">
      <c r="A13" s="5" t="s">
        <v>66</v>
      </c>
      <c r="B13" s="40" t="s">
        <v>66</v>
      </c>
      <c r="C13" s="5" t="s">
        <v>66</v>
      </c>
      <c r="D13" s="5" t="s">
        <v>66</v>
      </c>
      <c r="E13" s="5" t="s">
        <v>66</v>
      </c>
      <c r="F13" s="5" t="s">
        <v>66</v>
      </c>
      <c r="G13" s="5" t="s">
        <v>66</v>
      </c>
      <c r="H13" s="5" t="s">
        <v>66</v>
      </c>
      <c r="I13" s="5" t="s">
        <v>66</v>
      </c>
      <c r="J13" s="5" t="s">
        <v>66</v>
      </c>
    </row>
    <row r="14" spans="1:10" ht="15.75" x14ac:dyDescent="0.25">
      <c r="A14" s="5"/>
      <c r="B14" s="40"/>
      <c r="C14" s="5" t="s">
        <v>1</v>
      </c>
      <c r="D14" s="5" t="s">
        <v>1</v>
      </c>
      <c r="E14" s="5" t="s">
        <v>1</v>
      </c>
      <c r="F14" s="5" t="s">
        <v>1</v>
      </c>
      <c r="G14" s="5" t="s">
        <v>1</v>
      </c>
      <c r="H14" s="5" t="s">
        <v>1</v>
      </c>
      <c r="I14" s="5" t="s">
        <v>1</v>
      </c>
      <c r="J14" s="5" t="s">
        <v>1</v>
      </c>
    </row>
    <row r="15" spans="1:10" ht="15.75" x14ac:dyDescent="0.25">
      <c r="A15" s="8" t="s">
        <v>144</v>
      </c>
      <c r="B15" s="41" t="s">
        <v>228</v>
      </c>
      <c r="C15" s="8" t="s">
        <v>1</v>
      </c>
      <c r="D15" s="8" t="s">
        <v>1</v>
      </c>
      <c r="E15" s="8" t="s">
        <v>1</v>
      </c>
      <c r="F15" s="8" t="s">
        <v>1</v>
      </c>
      <c r="G15" s="8" t="s">
        <v>1</v>
      </c>
      <c r="H15" s="8" t="s">
        <v>1</v>
      </c>
      <c r="I15" s="8" t="s">
        <v>1</v>
      </c>
      <c r="J15" s="8" t="s">
        <v>1</v>
      </c>
    </row>
    <row r="16" spans="1:10" ht="31.5" x14ac:dyDescent="0.25">
      <c r="A16" s="5" t="s">
        <v>17</v>
      </c>
      <c r="B16" s="40" t="s">
        <v>229</v>
      </c>
      <c r="C16" s="5" t="s">
        <v>1</v>
      </c>
      <c r="D16" s="5" t="s">
        <v>1</v>
      </c>
      <c r="E16" s="5" t="s">
        <v>1</v>
      </c>
      <c r="F16" s="5" t="s">
        <v>1</v>
      </c>
      <c r="G16" s="5" t="s">
        <v>1</v>
      </c>
      <c r="H16" s="5" t="s">
        <v>1</v>
      </c>
      <c r="I16" s="5" t="s">
        <v>1</v>
      </c>
      <c r="J16" s="5" t="s">
        <v>1</v>
      </c>
    </row>
    <row r="17" spans="1:10" ht="15.75" x14ac:dyDescent="0.25">
      <c r="A17" s="5" t="s">
        <v>66</v>
      </c>
      <c r="B17" s="40" t="s">
        <v>66</v>
      </c>
      <c r="C17" s="5" t="s">
        <v>66</v>
      </c>
      <c r="D17" s="5" t="s">
        <v>66</v>
      </c>
      <c r="E17" s="5" t="s">
        <v>66</v>
      </c>
      <c r="F17" s="5" t="s">
        <v>66</v>
      </c>
      <c r="G17" s="5" t="s">
        <v>66</v>
      </c>
      <c r="H17" s="5" t="s">
        <v>66</v>
      </c>
      <c r="I17" s="5" t="s">
        <v>66</v>
      </c>
      <c r="J17" s="5" t="s">
        <v>66</v>
      </c>
    </row>
    <row r="18" spans="1:10" ht="15.75" x14ac:dyDescent="0.25">
      <c r="A18" s="5"/>
      <c r="B18" s="40"/>
      <c r="C18" s="5" t="s">
        <v>1</v>
      </c>
      <c r="D18" s="5" t="s">
        <v>1</v>
      </c>
      <c r="E18" s="5" t="s">
        <v>1</v>
      </c>
      <c r="F18" s="5" t="s">
        <v>1</v>
      </c>
      <c r="G18" s="5" t="s">
        <v>1</v>
      </c>
      <c r="H18" s="5" t="s">
        <v>1</v>
      </c>
      <c r="I18" s="5" t="s">
        <v>1</v>
      </c>
      <c r="J18" s="5" t="s">
        <v>1</v>
      </c>
    </row>
    <row r="19" spans="1:10" ht="15.75" x14ac:dyDescent="0.25">
      <c r="A19" s="8" t="s">
        <v>147</v>
      </c>
      <c r="B19" s="41" t="s">
        <v>230</v>
      </c>
      <c r="C19" s="8" t="s">
        <v>1</v>
      </c>
      <c r="D19" s="8" t="s">
        <v>1</v>
      </c>
      <c r="E19" s="8" t="s">
        <v>1</v>
      </c>
      <c r="F19" s="8" t="s">
        <v>1</v>
      </c>
      <c r="G19" s="8" t="s">
        <v>1</v>
      </c>
      <c r="H19" s="8" t="s">
        <v>1</v>
      </c>
      <c r="I19" s="8" t="s">
        <v>1</v>
      </c>
      <c r="J19" s="8" t="s">
        <v>1</v>
      </c>
    </row>
    <row r="20" spans="1:10" ht="31.5" x14ac:dyDescent="0.25">
      <c r="A20" s="8" t="s">
        <v>231</v>
      </c>
      <c r="B20" s="41" t="s">
        <v>232</v>
      </c>
      <c r="C20" s="8" t="s">
        <v>1</v>
      </c>
      <c r="D20" s="8" t="s">
        <v>1</v>
      </c>
      <c r="E20" s="8" t="s">
        <v>1</v>
      </c>
      <c r="F20" s="8" t="s">
        <v>1</v>
      </c>
      <c r="G20" s="8" t="s">
        <v>1</v>
      </c>
      <c r="H20" s="8" t="s">
        <v>1</v>
      </c>
      <c r="I20" s="8" t="s">
        <v>1</v>
      </c>
      <c r="J20" s="8" t="s">
        <v>1</v>
      </c>
    </row>
  </sheetData>
  <mergeCells count="8">
    <mergeCell ref="G1:H1"/>
    <mergeCell ref="I1:J1"/>
    <mergeCell ref="A1:A2"/>
    <mergeCell ref="B1:B2"/>
    <mergeCell ref="C1:C2"/>
    <mergeCell ref="D1:D2"/>
    <mergeCell ref="E1:E2"/>
    <mergeCell ref="F1:F2"/>
  </mergeCells>
  <pageMargins left="0.75" right="0.75" top="1" bottom="1" header="0.5" footer="0.5"/>
  <pageSetup scale="46" orientation="portrait" horizontalDpi="300"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I31"/>
  <sheetViews>
    <sheetView tabSelected="1" view="pageBreakPreview" topLeftCell="A13" zoomScale="91" zoomScaleNormal="100" zoomScaleSheetLayoutView="91" workbookViewId="0">
      <selection activeCell="J25" sqref="J25"/>
    </sheetView>
  </sheetViews>
  <sheetFormatPr defaultRowHeight="12.75" x14ac:dyDescent="0.2"/>
  <cols>
    <col min="1" max="1" width="6.85546875" style="12" customWidth="1"/>
    <col min="2" max="2" width="55" style="12" customWidth="1"/>
    <col min="3" max="3" width="10.28515625" style="12" customWidth="1"/>
    <col min="4" max="5" width="21" style="12" bestFit="1" customWidth="1"/>
    <col min="6" max="16384" width="9.140625" style="12"/>
  </cols>
  <sheetData>
    <row r="1" spans="1:9" ht="15" customHeight="1" x14ac:dyDescent="0.2">
      <c r="A1" s="11" t="s">
        <v>5</v>
      </c>
      <c r="B1" s="11" t="s">
        <v>117</v>
      </c>
      <c r="C1" s="11" t="s">
        <v>54</v>
      </c>
      <c r="D1" s="11" t="s">
        <v>233</v>
      </c>
      <c r="E1" s="11" t="s">
        <v>234</v>
      </c>
    </row>
    <row r="2" spans="1:9" ht="15" customHeight="1" x14ac:dyDescent="0.25">
      <c r="A2" s="50" t="s">
        <v>58</v>
      </c>
      <c r="B2" s="50" t="s">
        <v>235</v>
      </c>
      <c r="C2" s="50" t="s">
        <v>184</v>
      </c>
      <c r="D2" s="50" t="s">
        <v>1</v>
      </c>
      <c r="E2" s="50" t="s">
        <v>1</v>
      </c>
    </row>
    <row r="3" spans="1:9" ht="31.5" x14ac:dyDescent="0.25">
      <c r="A3" s="13" t="s">
        <v>8</v>
      </c>
      <c r="B3" s="33" t="s">
        <v>236</v>
      </c>
      <c r="C3" s="13" t="s">
        <v>237</v>
      </c>
      <c r="D3" s="42">
        <v>9.0005984274495621E-3</v>
      </c>
      <c r="E3" s="43">
        <v>9.0006314075697785E-3</v>
      </c>
      <c r="H3" s="31"/>
      <c r="I3" s="31"/>
    </row>
    <row r="4" spans="1:9" ht="31.5" x14ac:dyDescent="0.25">
      <c r="A4" s="13" t="s">
        <v>11</v>
      </c>
      <c r="B4" s="33" t="s">
        <v>238</v>
      </c>
      <c r="C4" s="13" t="s">
        <v>239</v>
      </c>
      <c r="D4" s="42">
        <v>2.2956871806824636E-3</v>
      </c>
      <c r="E4" s="43">
        <v>2.2965053970541377E-3</v>
      </c>
      <c r="H4" s="31"/>
      <c r="I4" s="31"/>
    </row>
    <row r="5" spans="1:9" ht="47.25" x14ac:dyDescent="0.25">
      <c r="A5" s="13" t="s">
        <v>14</v>
      </c>
      <c r="B5" s="33" t="s">
        <v>240</v>
      </c>
      <c r="C5" s="13" t="s">
        <v>241</v>
      </c>
      <c r="D5" s="42">
        <v>3.2143864168995783E-3</v>
      </c>
      <c r="E5" s="43">
        <v>3.2202718092766017E-3</v>
      </c>
      <c r="H5" s="31"/>
      <c r="I5" s="31"/>
    </row>
    <row r="6" spans="1:9" ht="31.5" x14ac:dyDescent="0.25">
      <c r="A6" s="13" t="s">
        <v>17</v>
      </c>
      <c r="B6" s="33" t="s">
        <v>242</v>
      </c>
      <c r="C6" s="13" t="s">
        <v>243</v>
      </c>
      <c r="D6" s="42">
        <v>1.0198014295935069E-3</v>
      </c>
      <c r="E6" s="43">
        <v>1.0557242599804795E-3</v>
      </c>
      <c r="H6" s="31"/>
      <c r="I6" s="31"/>
    </row>
    <row r="7" spans="1:9" ht="31.5" x14ac:dyDescent="0.25">
      <c r="A7" s="13" t="s">
        <v>20</v>
      </c>
      <c r="B7" s="33" t="s">
        <v>244</v>
      </c>
      <c r="C7" s="13" t="s">
        <v>245</v>
      </c>
      <c r="D7" s="42">
        <v>0</v>
      </c>
      <c r="E7" s="43">
        <v>0</v>
      </c>
      <c r="H7" s="31"/>
      <c r="I7" s="31"/>
    </row>
    <row r="8" spans="1:9" ht="31.5" x14ac:dyDescent="0.25">
      <c r="A8" s="13" t="s">
        <v>23</v>
      </c>
      <c r="B8" s="33" t="s">
        <v>246</v>
      </c>
      <c r="C8" s="13" t="s">
        <v>247</v>
      </c>
      <c r="D8" s="42">
        <v>0</v>
      </c>
      <c r="E8" s="43">
        <v>0</v>
      </c>
      <c r="H8" s="31"/>
      <c r="I8" s="31"/>
    </row>
    <row r="9" spans="1:9" ht="47.25" x14ac:dyDescent="0.25">
      <c r="A9" s="13" t="s">
        <v>26</v>
      </c>
      <c r="B9" s="33" t="s">
        <v>248</v>
      </c>
      <c r="C9" s="13" t="s">
        <v>249</v>
      </c>
      <c r="D9" s="42">
        <v>9.740564899695692E-4</v>
      </c>
      <c r="E9" s="43">
        <v>9.7583994220503084E-4</v>
      </c>
      <c r="H9" s="31"/>
      <c r="I9" s="31"/>
    </row>
    <row r="10" spans="1:9" ht="15.75" x14ac:dyDescent="0.25">
      <c r="A10" s="13" t="s">
        <v>29</v>
      </c>
      <c r="B10" s="33" t="s">
        <v>250</v>
      </c>
      <c r="C10" s="13" t="s">
        <v>251</v>
      </c>
      <c r="D10" s="42">
        <v>1.6652927126156049E-2</v>
      </c>
      <c r="E10" s="43">
        <v>1.6771290081265759E-2</v>
      </c>
      <c r="H10" s="31"/>
      <c r="I10" s="31"/>
    </row>
    <row r="11" spans="1:9" ht="15.75" x14ac:dyDescent="0.25">
      <c r="A11" s="13" t="s">
        <v>32</v>
      </c>
      <c r="B11" s="33" t="s">
        <v>252</v>
      </c>
      <c r="C11" s="13" t="s">
        <v>253</v>
      </c>
      <c r="D11" s="42">
        <v>0.32932849925871133</v>
      </c>
      <c r="E11" s="43">
        <v>0.99716712147844344</v>
      </c>
      <c r="H11" s="31"/>
      <c r="I11" s="31"/>
    </row>
    <row r="12" spans="1:9" ht="47.25" x14ac:dyDescent="0.25">
      <c r="A12" s="13" t="s">
        <v>35</v>
      </c>
      <c r="B12" s="33" t="s">
        <v>254</v>
      </c>
      <c r="C12" s="13" t="s">
        <v>247</v>
      </c>
      <c r="D12" s="44"/>
      <c r="E12" s="44"/>
      <c r="H12" s="31"/>
      <c r="I12" s="31"/>
    </row>
    <row r="13" spans="1:9" ht="15.75" x14ac:dyDescent="0.25">
      <c r="A13" s="51" t="s">
        <v>96</v>
      </c>
      <c r="B13" s="34" t="s">
        <v>255</v>
      </c>
      <c r="C13" s="51" t="s">
        <v>256</v>
      </c>
      <c r="D13" s="45"/>
      <c r="E13" s="45"/>
      <c r="H13" s="31"/>
      <c r="I13" s="31"/>
    </row>
    <row r="14" spans="1:9" ht="15.75" x14ac:dyDescent="0.25">
      <c r="A14" s="13" t="s">
        <v>8</v>
      </c>
      <c r="B14" s="33" t="s">
        <v>257</v>
      </c>
      <c r="C14" s="13" t="s">
        <v>258</v>
      </c>
      <c r="D14" s="46">
        <v>101765594000</v>
      </c>
      <c r="E14" s="47">
        <v>95244921100</v>
      </c>
      <c r="H14" s="31"/>
      <c r="I14" s="31"/>
    </row>
    <row r="15" spans="1:9" ht="15.75" x14ac:dyDescent="0.25">
      <c r="A15" s="13"/>
      <c r="B15" s="33" t="s">
        <v>259</v>
      </c>
      <c r="C15" s="13" t="s">
        <v>260</v>
      </c>
      <c r="D15" s="46">
        <v>101765594000</v>
      </c>
      <c r="E15" s="47">
        <v>95244921100</v>
      </c>
      <c r="H15" s="31"/>
      <c r="I15" s="31"/>
    </row>
    <row r="16" spans="1:9" ht="15.75" x14ac:dyDescent="0.25">
      <c r="A16" s="13"/>
      <c r="B16" s="33" t="s">
        <v>261</v>
      </c>
      <c r="C16" s="13" t="s">
        <v>262</v>
      </c>
      <c r="D16" s="46">
        <v>10176559.4</v>
      </c>
      <c r="E16" s="47">
        <v>9524492.1099999994</v>
      </c>
      <c r="H16" s="31"/>
      <c r="I16" s="31"/>
    </row>
    <row r="17" spans="1:9" ht="15.75" x14ac:dyDescent="0.25">
      <c r="A17" s="13" t="s">
        <v>11</v>
      </c>
      <c r="B17" s="33" t="s">
        <v>263</v>
      </c>
      <c r="C17" s="13" t="s">
        <v>264</v>
      </c>
      <c r="D17" s="46">
        <v>-5360020200</v>
      </c>
      <c r="E17" s="47">
        <v>6520672900</v>
      </c>
      <c r="H17" s="31"/>
      <c r="I17" s="31"/>
    </row>
    <row r="18" spans="1:9" ht="15.75" x14ac:dyDescent="0.25">
      <c r="A18" s="13"/>
      <c r="B18" s="33" t="s">
        <v>265</v>
      </c>
      <c r="C18" s="13" t="s">
        <v>266</v>
      </c>
      <c r="D18" s="46">
        <v>36814.39</v>
      </c>
      <c r="E18" s="47">
        <v>710828.57</v>
      </c>
      <c r="H18" s="31"/>
      <c r="I18" s="31"/>
    </row>
    <row r="19" spans="1:9" ht="15.75" x14ac:dyDescent="0.25">
      <c r="A19" s="13"/>
      <c r="B19" s="33" t="s">
        <v>267</v>
      </c>
      <c r="C19" s="13" t="s">
        <v>268</v>
      </c>
      <c r="D19" s="46">
        <v>368143900</v>
      </c>
      <c r="E19" s="47">
        <v>7108285700</v>
      </c>
      <c r="H19" s="31"/>
      <c r="I19" s="31"/>
    </row>
    <row r="20" spans="1:9" ht="15.75" x14ac:dyDescent="0.25">
      <c r="A20" s="13"/>
      <c r="B20" s="33" t="s">
        <v>269</v>
      </c>
      <c r="C20" s="13" t="s">
        <v>270</v>
      </c>
      <c r="D20" s="46">
        <v>-572816.41</v>
      </c>
      <c r="E20" s="47">
        <v>-58761.279999999999</v>
      </c>
      <c r="H20" s="31"/>
      <c r="I20" s="31"/>
    </row>
    <row r="21" spans="1:9" ht="15.75" x14ac:dyDescent="0.25">
      <c r="A21" s="13"/>
      <c r="B21" s="33" t="s">
        <v>271</v>
      </c>
      <c r="C21" s="13" t="s">
        <v>272</v>
      </c>
      <c r="D21" s="46">
        <v>-5728164100</v>
      </c>
      <c r="E21" s="47">
        <v>-587612800</v>
      </c>
      <c r="H21" s="31"/>
      <c r="I21" s="31"/>
    </row>
    <row r="22" spans="1:9" ht="15.75" x14ac:dyDescent="0.25">
      <c r="A22" s="13" t="s">
        <v>14</v>
      </c>
      <c r="B22" s="33" t="s">
        <v>273</v>
      </c>
      <c r="C22" s="13" t="s">
        <v>274</v>
      </c>
      <c r="D22" s="46">
        <v>96405573800</v>
      </c>
      <c r="E22" s="47">
        <v>101765594000</v>
      </c>
      <c r="H22" s="31"/>
      <c r="I22" s="31"/>
    </row>
    <row r="23" spans="1:9" ht="15.75" x14ac:dyDescent="0.25">
      <c r="A23" s="13"/>
      <c r="B23" s="33" t="s">
        <v>275</v>
      </c>
      <c r="C23" s="13" t="s">
        <v>276</v>
      </c>
      <c r="D23" s="46">
        <v>96405573800</v>
      </c>
      <c r="E23" s="47">
        <v>101765594000</v>
      </c>
      <c r="H23" s="31"/>
      <c r="I23" s="31"/>
    </row>
    <row r="24" spans="1:9" ht="15.75" x14ac:dyDescent="0.25">
      <c r="A24" s="13"/>
      <c r="B24" s="33" t="s">
        <v>277</v>
      </c>
      <c r="C24" s="13" t="s">
        <v>278</v>
      </c>
      <c r="D24" s="46">
        <v>9640557.3800000008</v>
      </c>
      <c r="E24" s="47">
        <v>10176559.4</v>
      </c>
      <c r="H24" s="31"/>
      <c r="I24" s="31"/>
    </row>
    <row r="25" spans="1:9" ht="31.5" x14ac:dyDescent="0.25">
      <c r="A25" s="13" t="s">
        <v>17</v>
      </c>
      <c r="B25" s="33" t="s">
        <v>279</v>
      </c>
      <c r="C25" s="13" t="s">
        <v>280</v>
      </c>
      <c r="D25" s="42">
        <v>0.91920000000000002</v>
      </c>
      <c r="E25" s="43">
        <v>0.87080000000000002</v>
      </c>
      <c r="H25" s="31"/>
      <c r="I25" s="31"/>
    </row>
    <row r="26" spans="1:9" ht="31.5" x14ac:dyDescent="0.25">
      <c r="A26" s="13" t="s">
        <v>20</v>
      </c>
      <c r="B26" s="33" t="s">
        <v>281</v>
      </c>
      <c r="C26" s="13" t="s">
        <v>282</v>
      </c>
      <c r="D26" s="42">
        <v>0.96099999999999997</v>
      </c>
      <c r="E26" s="43">
        <v>0.95140000000000002</v>
      </c>
      <c r="H26" s="31"/>
      <c r="I26" s="31"/>
    </row>
    <row r="27" spans="1:9" ht="31.5" x14ac:dyDescent="0.25">
      <c r="A27" s="13" t="s">
        <v>23</v>
      </c>
      <c r="B27" s="33" t="s">
        <v>283</v>
      </c>
      <c r="C27" s="13" t="s">
        <v>284</v>
      </c>
      <c r="D27" s="42">
        <v>0</v>
      </c>
      <c r="E27" s="43">
        <v>0</v>
      </c>
      <c r="H27" s="31"/>
      <c r="I27" s="31"/>
    </row>
    <row r="28" spans="1:9" ht="31.5" x14ac:dyDescent="0.25">
      <c r="A28" s="13" t="s">
        <v>26</v>
      </c>
      <c r="B28" s="33" t="s">
        <v>285</v>
      </c>
      <c r="C28" s="13" t="s">
        <v>286</v>
      </c>
      <c r="D28" s="48">
        <v>761</v>
      </c>
      <c r="E28" s="48">
        <v>779</v>
      </c>
      <c r="H28" s="31"/>
      <c r="I28" s="31"/>
    </row>
    <row r="29" spans="1:9" ht="30.75" customHeight="1" x14ac:dyDescent="0.25">
      <c r="A29" s="13" t="s">
        <v>29</v>
      </c>
      <c r="B29" s="33" t="s">
        <v>287</v>
      </c>
      <c r="C29" s="13" t="s">
        <v>288</v>
      </c>
      <c r="D29" s="46">
        <v>11218.44</v>
      </c>
      <c r="E29" s="47">
        <v>11165.01</v>
      </c>
      <c r="H29" s="31"/>
      <c r="I29" s="31"/>
    </row>
    <row r="30" spans="1:9" ht="31.5" x14ac:dyDescent="0.25">
      <c r="A30" s="13" t="s">
        <v>32</v>
      </c>
      <c r="B30" s="33" t="s">
        <v>289</v>
      </c>
      <c r="C30" s="13" t="s">
        <v>290</v>
      </c>
      <c r="D30" s="23"/>
      <c r="E30" s="23"/>
    </row>
    <row r="31" spans="1:9" ht="15" customHeight="1" x14ac:dyDescent="0.25">
      <c r="A31" s="22" t="s">
        <v>291</v>
      </c>
      <c r="B31" s="22" t="s">
        <v>291</v>
      </c>
      <c r="C31" s="22" t="s">
        <v>291</v>
      </c>
      <c r="D31" s="22" t="s">
        <v>291</v>
      </c>
      <c r="E31" s="22" t="s">
        <v>291</v>
      </c>
    </row>
  </sheetData>
  <pageMargins left="0.75" right="0.75" top="1" bottom="1" header="0.5" footer="0.5"/>
  <pageSetup scale="79"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F20"/>
  <sheetViews>
    <sheetView workbookViewId="0">
      <selection sqref="A1:A2"/>
    </sheetView>
  </sheetViews>
  <sheetFormatPr defaultRowHeight="12.75" x14ac:dyDescent="0.2"/>
  <cols>
    <col min="1" max="1" width="6.85546875" customWidth="1"/>
    <col min="2" max="2" width="38.42578125" customWidth="1"/>
    <col min="3" max="3" width="24.5703125" customWidth="1"/>
    <col min="4" max="4" width="18.42578125" customWidth="1"/>
    <col min="5" max="5" width="16.28515625" customWidth="1"/>
    <col min="6" max="6" width="21" customWidth="1"/>
  </cols>
  <sheetData>
    <row r="1" spans="1:6" ht="15" customHeight="1" x14ac:dyDescent="0.2">
      <c r="A1" s="67" t="s">
        <v>5</v>
      </c>
      <c r="B1" s="67" t="s">
        <v>292</v>
      </c>
      <c r="C1" s="67" t="s">
        <v>293</v>
      </c>
      <c r="D1" s="67" t="s">
        <v>294</v>
      </c>
      <c r="E1" s="67"/>
      <c r="F1" s="67"/>
    </row>
    <row r="2" spans="1:6" ht="15" customHeight="1" x14ac:dyDescent="0.2">
      <c r="A2" s="67"/>
      <c r="B2" s="67"/>
      <c r="C2" s="67"/>
      <c r="D2" s="7" t="s">
        <v>295</v>
      </c>
      <c r="E2" s="7" t="s">
        <v>296</v>
      </c>
      <c r="F2" s="7" t="s">
        <v>297</v>
      </c>
    </row>
    <row r="3" spans="1:6" ht="15" customHeight="1" x14ac:dyDescent="0.25">
      <c r="A3" s="8" t="s">
        <v>58</v>
      </c>
      <c r="B3" s="8" t="s">
        <v>298</v>
      </c>
      <c r="C3" s="8"/>
      <c r="D3" s="8"/>
      <c r="E3" s="8"/>
      <c r="F3" s="8"/>
    </row>
    <row r="4" spans="1:6" ht="15" customHeight="1" x14ac:dyDescent="0.25">
      <c r="A4" s="5" t="s">
        <v>66</v>
      </c>
      <c r="B4" s="5" t="s">
        <v>66</v>
      </c>
      <c r="C4" s="5" t="s">
        <v>66</v>
      </c>
      <c r="D4" s="5" t="s">
        <v>66</v>
      </c>
      <c r="E4" s="5" t="s">
        <v>66</v>
      </c>
      <c r="F4" s="5" t="s">
        <v>66</v>
      </c>
    </row>
    <row r="5" spans="1:6" ht="15" customHeight="1" x14ac:dyDescent="0.25">
      <c r="A5" s="5"/>
      <c r="B5" s="5"/>
      <c r="C5" s="5" t="s">
        <v>1</v>
      </c>
      <c r="D5" s="5" t="s">
        <v>1</v>
      </c>
      <c r="E5" s="5" t="s">
        <v>1</v>
      </c>
      <c r="F5" s="5" t="s">
        <v>1</v>
      </c>
    </row>
    <row r="6" spans="1:6" ht="15" customHeight="1" x14ac:dyDescent="0.25">
      <c r="A6" s="8" t="s">
        <v>96</v>
      </c>
      <c r="B6" s="8" t="s">
        <v>299</v>
      </c>
      <c r="C6" s="8"/>
      <c r="D6" s="8"/>
      <c r="E6" s="8"/>
      <c r="F6" s="8"/>
    </row>
    <row r="7" spans="1:6" ht="15" customHeight="1" x14ac:dyDescent="0.25">
      <c r="A7" s="5" t="s">
        <v>66</v>
      </c>
      <c r="B7" s="5" t="s">
        <v>66</v>
      </c>
      <c r="C7" s="5" t="s">
        <v>66</v>
      </c>
      <c r="D7" s="5" t="s">
        <v>66</v>
      </c>
      <c r="E7" s="5" t="s">
        <v>66</v>
      </c>
      <c r="F7" s="5" t="s">
        <v>66</v>
      </c>
    </row>
    <row r="8" spans="1:6" ht="15" customHeight="1" x14ac:dyDescent="0.25">
      <c r="A8" s="5"/>
      <c r="B8" s="5"/>
      <c r="C8" s="5" t="s">
        <v>1</v>
      </c>
      <c r="D8" s="5" t="s">
        <v>1</v>
      </c>
      <c r="E8" s="5" t="s">
        <v>1</v>
      </c>
      <c r="F8" s="5" t="s">
        <v>1</v>
      </c>
    </row>
    <row r="9" spans="1:6" ht="15" customHeight="1" x14ac:dyDescent="0.25">
      <c r="A9" s="8" t="s">
        <v>144</v>
      </c>
      <c r="B9" s="8" t="s">
        <v>300</v>
      </c>
      <c r="C9" s="8"/>
      <c r="D9" s="8"/>
      <c r="E9" s="8"/>
      <c r="F9" s="8"/>
    </row>
    <row r="10" spans="1:6" ht="15" customHeight="1" x14ac:dyDescent="0.25">
      <c r="A10" s="5" t="s">
        <v>66</v>
      </c>
      <c r="B10" s="5" t="s">
        <v>66</v>
      </c>
      <c r="C10" s="5" t="s">
        <v>66</v>
      </c>
      <c r="D10" s="5" t="s">
        <v>66</v>
      </c>
      <c r="E10" s="5" t="s">
        <v>66</v>
      </c>
      <c r="F10" s="5" t="s">
        <v>66</v>
      </c>
    </row>
    <row r="11" spans="1:6" ht="15" customHeight="1" x14ac:dyDescent="0.25">
      <c r="A11" s="5"/>
      <c r="B11" s="5"/>
      <c r="C11" s="5" t="s">
        <v>1</v>
      </c>
      <c r="D11" s="5" t="s">
        <v>1</v>
      </c>
      <c r="E11" s="5" t="s">
        <v>1</v>
      </c>
      <c r="F11" s="5" t="s">
        <v>1</v>
      </c>
    </row>
    <row r="12" spans="1:6" ht="15" customHeight="1" x14ac:dyDescent="0.25">
      <c r="A12" s="8" t="s">
        <v>147</v>
      </c>
      <c r="B12" s="8" t="s">
        <v>301</v>
      </c>
      <c r="C12" s="8"/>
      <c r="D12" s="8"/>
      <c r="E12" s="8"/>
      <c r="F12" s="8"/>
    </row>
    <row r="13" spans="1:6" ht="15" customHeight="1" x14ac:dyDescent="0.25">
      <c r="A13" s="5" t="s">
        <v>66</v>
      </c>
      <c r="B13" s="5" t="s">
        <v>66</v>
      </c>
      <c r="C13" s="5" t="s">
        <v>66</v>
      </c>
      <c r="D13" s="5" t="s">
        <v>66</v>
      </c>
      <c r="E13" s="5" t="s">
        <v>66</v>
      </c>
      <c r="F13" s="5" t="s">
        <v>66</v>
      </c>
    </row>
    <row r="14" spans="1:6" ht="15" customHeight="1" x14ac:dyDescent="0.25">
      <c r="A14" s="5" t="s">
        <v>1</v>
      </c>
      <c r="B14" s="5" t="s">
        <v>1</v>
      </c>
      <c r="C14" s="5" t="s">
        <v>1</v>
      </c>
      <c r="D14" s="5" t="s">
        <v>1</v>
      </c>
      <c r="E14" s="5" t="s">
        <v>1</v>
      </c>
      <c r="F14" s="5" t="s">
        <v>1</v>
      </c>
    </row>
    <row r="15" spans="1:6" ht="15" customHeight="1" x14ac:dyDescent="0.25">
      <c r="A15" s="8" t="s">
        <v>154</v>
      </c>
      <c r="B15" s="8" t="s">
        <v>302</v>
      </c>
      <c r="C15" s="8"/>
      <c r="D15" s="8"/>
      <c r="E15" s="8"/>
      <c r="F15" s="8"/>
    </row>
    <row r="16" spans="1:6" ht="15" customHeight="1" x14ac:dyDescent="0.25">
      <c r="A16" s="5" t="s">
        <v>66</v>
      </c>
      <c r="B16" s="5" t="s">
        <v>66</v>
      </c>
      <c r="C16" s="5" t="s">
        <v>66</v>
      </c>
      <c r="D16" s="5" t="s">
        <v>66</v>
      </c>
      <c r="E16" s="5" t="s">
        <v>66</v>
      </c>
      <c r="F16" s="5" t="s">
        <v>66</v>
      </c>
    </row>
    <row r="17" spans="1:6" ht="15" customHeight="1" x14ac:dyDescent="0.25">
      <c r="A17" s="5" t="s">
        <v>1</v>
      </c>
      <c r="B17" s="5" t="s">
        <v>1</v>
      </c>
      <c r="C17" s="5" t="s">
        <v>1</v>
      </c>
      <c r="D17" s="5" t="s">
        <v>1</v>
      </c>
      <c r="E17" s="5" t="s">
        <v>1</v>
      </c>
      <c r="F17" s="5" t="s">
        <v>1</v>
      </c>
    </row>
    <row r="18" spans="1:6" ht="15" customHeight="1" x14ac:dyDescent="0.25">
      <c r="A18" s="8" t="s">
        <v>147</v>
      </c>
      <c r="B18" s="8" t="s">
        <v>303</v>
      </c>
      <c r="C18" s="8"/>
      <c r="D18" s="8"/>
      <c r="E18" s="8"/>
      <c r="F18" s="8"/>
    </row>
    <row r="19" spans="1:6" ht="15" customHeight="1" x14ac:dyDescent="0.25">
      <c r="A19" s="5" t="s">
        <v>66</v>
      </c>
      <c r="B19" s="5" t="s">
        <v>66</v>
      </c>
      <c r="C19" s="5" t="s">
        <v>66</v>
      </c>
      <c r="D19" s="5" t="s">
        <v>66</v>
      </c>
      <c r="E19" s="5" t="s">
        <v>66</v>
      </c>
      <c r="F19" s="5" t="s">
        <v>66</v>
      </c>
    </row>
    <row r="20" spans="1:6" ht="15" customHeight="1" x14ac:dyDescent="0.25">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D14"/>
  <sheetViews>
    <sheetView workbookViewId="0">
      <selection activeCell="K11" sqref="K11"/>
    </sheetView>
  </sheetViews>
  <sheetFormatPr defaultRowHeight="12.75" x14ac:dyDescent="0.2"/>
  <cols>
    <col min="1" max="1" width="6.85546875" customWidth="1"/>
    <col min="2" max="2" width="53.140625" customWidth="1"/>
    <col min="3" max="3" width="24" customWidth="1"/>
    <col min="4" max="4" width="20.7109375" customWidth="1"/>
  </cols>
  <sheetData>
    <row r="1" spans="1:4" ht="15" customHeight="1" x14ac:dyDescent="0.2">
      <c r="A1" s="67" t="s">
        <v>5</v>
      </c>
      <c r="B1" s="67" t="s">
        <v>117</v>
      </c>
      <c r="C1" s="67" t="s">
        <v>304</v>
      </c>
      <c r="D1" s="67"/>
    </row>
    <row r="2" spans="1:4" ht="15" customHeight="1" x14ac:dyDescent="0.2">
      <c r="A2" s="67"/>
      <c r="B2" s="67"/>
      <c r="C2" s="7" t="s">
        <v>305</v>
      </c>
      <c r="D2" s="7" t="s">
        <v>306</v>
      </c>
    </row>
    <row r="3" spans="1:4" ht="15" customHeight="1" x14ac:dyDescent="0.25">
      <c r="A3" s="5" t="s">
        <v>8</v>
      </c>
      <c r="B3" s="5" t="s">
        <v>307</v>
      </c>
      <c r="C3" s="5" t="s">
        <v>1</v>
      </c>
      <c r="D3" s="5" t="s">
        <v>1</v>
      </c>
    </row>
    <row r="4" spans="1:4" ht="15" customHeight="1" x14ac:dyDescent="0.25">
      <c r="A4" s="5" t="s">
        <v>66</v>
      </c>
      <c r="B4" s="5" t="s">
        <v>66</v>
      </c>
      <c r="C4" s="5" t="s">
        <v>66</v>
      </c>
      <c r="D4" s="5" t="s">
        <v>66</v>
      </c>
    </row>
    <row r="5" spans="1:4" ht="15" customHeight="1" x14ac:dyDescent="0.25">
      <c r="A5" s="5"/>
      <c r="B5" s="5"/>
      <c r="C5" s="5" t="s">
        <v>1</v>
      </c>
      <c r="D5" s="5" t="s">
        <v>1</v>
      </c>
    </row>
    <row r="6" spans="1:4" ht="15" customHeight="1" x14ac:dyDescent="0.25">
      <c r="A6" s="5" t="s">
        <v>96</v>
      </c>
      <c r="B6" s="5" t="s">
        <v>308</v>
      </c>
      <c r="C6" s="5" t="s">
        <v>1</v>
      </c>
      <c r="D6" s="5" t="s">
        <v>1</v>
      </c>
    </row>
    <row r="7" spans="1:4" ht="15" customHeight="1" x14ac:dyDescent="0.25">
      <c r="A7" s="5" t="s">
        <v>66</v>
      </c>
      <c r="B7" s="5" t="s">
        <v>66</v>
      </c>
      <c r="C7" s="5" t="s">
        <v>66</v>
      </c>
      <c r="D7" s="5" t="s">
        <v>66</v>
      </c>
    </row>
    <row r="8" spans="1:4" ht="15" customHeight="1" x14ac:dyDescent="0.25">
      <c r="A8" s="5"/>
      <c r="B8" s="5"/>
      <c r="C8" s="5" t="s">
        <v>1</v>
      </c>
      <c r="D8" s="5" t="s">
        <v>1</v>
      </c>
    </row>
    <row r="9" spans="1:4" ht="15" customHeight="1" x14ac:dyDescent="0.25">
      <c r="A9" s="5" t="s">
        <v>144</v>
      </c>
      <c r="B9" s="5" t="s">
        <v>309</v>
      </c>
      <c r="C9" s="5" t="s">
        <v>1</v>
      </c>
      <c r="D9" s="5" t="s">
        <v>1</v>
      </c>
    </row>
    <row r="10" spans="1:4" ht="15" customHeight="1" x14ac:dyDescent="0.25">
      <c r="A10" s="5" t="s">
        <v>66</v>
      </c>
      <c r="B10" s="5" t="s">
        <v>66</v>
      </c>
      <c r="C10" s="5" t="s">
        <v>66</v>
      </c>
      <c r="D10" s="5" t="s">
        <v>66</v>
      </c>
    </row>
    <row r="11" spans="1:4" ht="15" customHeight="1" x14ac:dyDescent="0.25">
      <c r="A11" s="5"/>
      <c r="B11" s="5"/>
      <c r="C11" s="5" t="s">
        <v>1</v>
      </c>
      <c r="D11" s="5" t="s">
        <v>1</v>
      </c>
    </row>
    <row r="12" spans="1:4" ht="15" customHeight="1" x14ac:dyDescent="0.25">
      <c r="A12" s="5" t="s">
        <v>147</v>
      </c>
      <c r="B12" s="5" t="s">
        <v>310</v>
      </c>
      <c r="C12" s="5" t="s">
        <v>1</v>
      </c>
      <c r="D12" s="5" t="s">
        <v>1</v>
      </c>
    </row>
    <row r="13" spans="1:4" ht="15" customHeight="1" x14ac:dyDescent="0.25">
      <c r="A13" s="5" t="s">
        <v>66</v>
      </c>
      <c r="B13" s="5" t="s">
        <v>66</v>
      </c>
      <c r="C13" s="5" t="s">
        <v>66</v>
      </c>
      <c r="D13" s="5" t="s">
        <v>66</v>
      </c>
    </row>
    <row r="14" spans="1:4" ht="15" customHeight="1" x14ac:dyDescent="0.25">
      <c r="A14" s="5"/>
      <c r="B14" s="5"/>
      <c r="C14" s="5" t="s">
        <v>1</v>
      </c>
      <c r="D14" s="5" t="s">
        <v>1</v>
      </c>
    </row>
  </sheetData>
  <mergeCells count="3">
    <mergeCell ref="C1:D1"/>
    <mergeCell ref="A1:A2"/>
    <mergeCell ref="B1:B2"/>
  </mergeCells>
  <pageMargins left="0.75" right="0.75" top="1" bottom="1" header="0.5" footer="0.5"/>
  <pageSetup orientation="portrait"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G24"/>
  <sheetViews>
    <sheetView workbookViewId="0">
      <selection sqref="A1:A2"/>
    </sheetView>
  </sheetViews>
  <sheetFormatPr defaultRowHeight="12.75" x14ac:dyDescent="0.2"/>
  <cols>
    <col min="1" max="1" width="6.85546875" customWidth="1"/>
    <col min="2" max="2" width="29.7109375" customWidth="1"/>
    <col min="3" max="7" width="14.140625" customWidth="1"/>
  </cols>
  <sheetData>
    <row r="1" spans="1:7" ht="15" customHeight="1" x14ac:dyDescent="0.2">
      <c r="A1" s="67" t="s">
        <v>5</v>
      </c>
      <c r="B1" s="67" t="s">
        <v>59</v>
      </c>
      <c r="C1" s="67" t="s">
        <v>233</v>
      </c>
      <c r="D1" s="67"/>
      <c r="E1" s="67" t="s">
        <v>234</v>
      </c>
      <c r="F1" s="67"/>
      <c r="G1" s="67" t="s">
        <v>57</v>
      </c>
    </row>
    <row r="2" spans="1:7" ht="15" customHeight="1" x14ac:dyDescent="0.2">
      <c r="A2" s="67"/>
      <c r="B2" s="67"/>
      <c r="C2" s="7" t="s">
        <v>305</v>
      </c>
      <c r="D2" s="7" t="s">
        <v>311</v>
      </c>
      <c r="E2" s="7" t="s">
        <v>305</v>
      </c>
      <c r="F2" s="7" t="s">
        <v>311</v>
      </c>
      <c r="G2" s="67"/>
    </row>
    <row r="3" spans="1:7" ht="15" customHeight="1" x14ac:dyDescent="0.25">
      <c r="A3" s="8" t="s">
        <v>61</v>
      </c>
      <c r="B3" s="8" t="s">
        <v>62</v>
      </c>
      <c r="C3" s="8" t="s">
        <v>1</v>
      </c>
      <c r="D3" s="8" t="s">
        <v>1</v>
      </c>
      <c r="E3" s="8" t="s">
        <v>1</v>
      </c>
      <c r="F3" s="8" t="s">
        <v>1</v>
      </c>
      <c r="G3" s="8" t="s">
        <v>1</v>
      </c>
    </row>
    <row r="4" spans="1:7" ht="15" customHeight="1" x14ac:dyDescent="0.25">
      <c r="A4" s="5" t="s">
        <v>1</v>
      </c>
      <c r="B4" s="5" t="s">
        <v>312</v>
      </c>
      <c r="C4" s="5" t="s">
        <v>1</v>
      </c>
      <c r="D4" s="5" t="s">
        <v>1</v>
      </c>
      <c r="E4" s="5" t="s">
        <v>1</v>
      </c>
      <c r="F4" s="5" t="s">
        <v>1</v>
      </c>
      <c r="G4" s="5" t="s">
        <v>1</v>
      </c>
    </row>
    <row r="5" spans="1:7" ht="15" customHeight="1" x14ac:dyDescent="0.25">
      <c r="A5" s="5" t="s">
        <v>1</v>
      </c>
      <c r="B5" s="5" t="s">
        <v>67</v>
      </c>
      <c r="C5" s="5" t="s">
        <v>1</v>
      </c>
      <c r="D5" s="5" t="s">
        <v>1</v>
      </c>
      <c r="E5" s="5" t="s">
        <v>1</v>
      </c>
      <c r="F5" s="5" t="s">
        <v>1</v>
      </c>
      <c r="G5" s="5" t="s">
        <v>1</v>
      </c>
    </row>
    <row r="6" spans="1:7" ht="15" customHeight="1" x14ac:dyDescent="0.25">
      <c r="A6" s="5" t="s">
        <v>1</v>
      </c>
      <c r="B6" s="5" t="s">
        <v>313</v>
      </c>
      <c r="C6" s="5" t="s">
        <v>1</v>
      </c>
      <c r="D6" s="5" t="s">
        <v>1</v>
      </c>
      <c r="E6" s="5" t="s">
        <v>1</v>
      </c>
      <c r="F6" s="5" t="s">
        <v>1</v>
      </c>
      <c r="G6" s="5" t="s">
        <v>1</v>
      </c>
    </row>
    <row r="7" spans="1:7" ht="15" customHeight="1" x14ac:dyDescent="0.25">
      <c r="A7" s="8" t="s">
        <v>69</v>
      </c>
      <c r="B7" s="8" t="s">
        <v>70</v>
      </c>
      <c r="C7" s="8" t="s">
        <v>1</v>
      </c>
      <c r="D7" s="8" t="s">
        <v>1</v>
      </c>
      <c r="E7" s="8" t="s">
        <v>1</v>
      </c>
      <c r="F7" s="8" t="s">
        <v>1</v>
      </c>
      <c r="G7" s="8" t="s">
        <v>1</v>
      </c>
    </row>
    <row r="8" spans="1:7" ht="15" customHeight="1" x14ac:dyDescent="0.25">
      <c r="A8" s="5" t="s">
        <v>66</v>
      </c>
      <c r="B8" s="5" t="s">
        <v>66</v>
      </c>
      <c r="C8" s="5" t="s">
        <v>66</v>
      </c>
      <c r="D8" s="5" t="s">
        <v>66</v>
      </c>
      <c r="E8" s="5" t="s">
        <v>66</v>
      </c>
      <c r="F8" s="5" t="s">
        <v>66</v>
      </c>
      <c r="G8" s="5" t="s">
        <v>66</v>
      </c>
    </row>
    <row r="9" spans="1:7" ht="15" customHeight="1" x14ac:dyDescent="0.25">
      <c r="A9" s="8" t="s">
        <v>72</v>
      </c>
      <c r="B9" s="8" t="s">
        <v>76</v>
      </c>
      <c r="C9" s="8" t="s">
        <v>1</v>
      </c>
      <c r="D9" s="8" t="s">
        <v>1</v>
      </c>
      <c r="E9" s="8" t="s">
        <v>1</v>
      </c>
      <c r="F9" s="8" t="s">
        <v>1</v>
      </c>
      <c r="G9" s="8" t="s">
        <v>1</v>
      </c>
    </row>
    <row r="10" spans="1:7" ht="15" customHeight="1" x14ac:dyDescent="0.25">
      <c r="A10" s="5" t="s">
        <v>66</v>
      </c>
      <c r="B10" s="5" t="s">
        <v>66</v>
      </c>
      <c r="C10" s="5" t="s">
        <v>66</v>
      </c>
      <c r="D10" s="5" t="s">
        <v>66</v>
      </c>
      <c r="E10" s="5" t="s">
        <v>66</v>
      </c>
      <c r="F10" s="5" t="s">
        <v>66</v>
      </c>
      <c r="G10" s="5" t="s">
        <v>66</v>
      </c>
    </row>
    <row r="11" spans="1:7" ht="15" customHeight="1" x14ac:dyDescent="0.25">
      <c r="A11" s="8" t="s">
        <v>75</v>
      </c>
      <c r="B11" s="8" t="s">
        <v>79</v>
      </c>
      <c r="C11" s="8" t="s">
        <v>1</v>
      </c>
      <c r="D11" s="8" t="s">
        <v>1</v>
      </c>
      <c r="E11" s="8" t="s">
        <v>1</v>
      </c>
      <c r="F11" s="8" t="s">
        <v>1</v>
      </c>
      <c r="G11" s="8" t="s">
        <v>1</v>
      </c>
    </row>
    <row r="12" spans="1:7" ht="15" customHeight="1" x14ac:dyDescent="0.25">
      <c r="A12" s="5" t="s">
        <v>66</v>
      </c>
      <c r="B12" s="5" t="s">
        <v>66</v>
      </c>
      <c r="C12" s="5" t="s">
        <v>66</v>
      </c>
      <c r="D12" s="5" t="s">
        <v>66</v>
      </c>
      <c r="E12" s="5" t="s">
        <v>66</v>
      </c>
      <c r="F12" s="5" t="s">
        <v>66</v>
      </c>
      <c r="G12" s="5" t="s">
        <v>66</v>
      </c>
    </row>
    <row r="13" spans="1:7" ht="15" customHeight="1" x14ac:dyDescent="0.25">
      <c r="A13" s="8" t="s">
        <v>78</v>
      </c>
      <c r="B13" s="8" t="s">
        <v>85</v>
      </c>
      <c r="C13" s="8" t="s">
        <v>1</v>
      </c>
      <c r="D13" s="8" t="s">
        <v>1</v>
      </c>
      <c r="E13" s="8" t="s">
        <v>1</v>
      </c>
      <c r="F13" s="8" t="s">
        <v>1</v>
      </c>
      <c r="G13" s="8" t="s">
        <v>1</v>
      </c>
    </row>
    <row r="14" spans="1:7" ht="15" customHeight="1" x14ac:dyDescent="0.25">
      <c r="A14" s="5" t="s">
        <v>66</v>
      </c>
      <c r="B14" s="5" t="s">
        <v>66</v>
      </c>
      <c r="C14" s="5" t="s">
        <v>66</v>
      </c>
      <c r="D14" s="5" t="s">
        <v>66</v>
      </c>
      <c r="E14" s="5" t="s">
        <v>66</v>
      </c>
      <c r="F14" s="5" t="s">
        <v>66</v>
      </c>
      <c r="G14" s="5" t="s">
        <v>66</v>
      </c>
    </row>
    <row r="15" spans="1:7" ht="15" customHeight="1" x14ac:dyDescent="0.25">
      <c r="A15" s="8" t="s">
        <v>81</v>
      </c>
      <c r="B15" s="8" t="s">
        <v>88</v>
      </c>
      <c r="C15" s="8" t="s">
        <v>1</v>
      </c>
      <c r="D15" s="8" t="s">
        <v>1</v>
      </c>
      <c r="E15" s="8" t="s">
        <v>1</v>
      </c>
      <c r="F15" s="8" t="s">
        <v>1</v>
      </c>
      <c r="G15" s="8" t="s">
        <v>1</v>
      </c>
    </row>
    <row r="16" spans="1:7" ht="15" customHeight="1" x14ac:dyDescent="0.25">
      <c r="A16" s="5" t="s">
        <v>66</v>
      </c>
      <c r="B16" s="5" t="s">
        <v>66</v>
      </c>
      <c r="C16" s="5" t="s">
        <v>66</v>
      </c>
      <c r="D16" s="5" t="s">
        <v>66</v>
      </c>
      <c r="E16" s="5" t="s">
        <v>66</v>
      </c>
      <c r="F16" s="5" t="s">
        <v>66</v>
      </c>
      <c r="G16" s="5" t="s">
        <v>66</v>
      </c>
    </row>
    <row r="17" spans="1:7" ht="15" customHeight="1" x14ac:dyDescent="0.25">
      <c r="A17" s="8" t="s">
        <v>84</v>
      </c>
      <c r="B17" s="8" t="s">
        <v>91</v>
      </c>
      <c r="C17" s="8" t="s">
        <v>1</v>
      </c>
      <c r="D17" s="8" t="s">
        <v>1</v>
      </c>
      <c r="E17" s="8" t="s">
        <v>1</v>
      </c>
      <c r="F17" s="8" t="s">
        <v>1</v>
      </c>
      <c r="G17" s="8" t="s">
        <v>1</v>
      </c>
    </row>
    <row r="18" spans="1:7" ht="15" customHeight="1" x14ac:dyDescent="0.25">
      <c r="A18" s="5" t="s">
        <v>66</v>
      </c>
      <c r="B18" s="5" t="s">
        <v>66</v>
      </c>
      <c r="C18" s="5" t="s">
        <v>66</v>
      </c>
      <c r="D18" s="5" t="s">
        <v>66</v>
      </c>
      <c r="E18" s="5" t="s">
        <v>66</v>
      </c>
      <c r="F18" s="5" t="s">
        <v>66</v>
      </c>
      <c r="G18" s="5" t="s">
        <v>66</v>
      </c>
    </row>
    <row r="19" spans="1:7" ht="15" customHeight="1" x14ac:dyDescent="0.25">
      <c r="A19" s="8" t="s">
        <v>87</v>
      </c>
      <c r="B19" s="8" t="s">
        <v>94</v>
      </c>
      <c r="C19" s="8" t="s">
        <v>1</v>
      </c>
      <c r="D19" s="8" t="s">
        <v>1</v>
      </c>
      <c r="E19" s="8" t="s">
        <v>1</v>
      </c>
      <c r="F19" s="8" t="s">
        <v>1</v>
      </c>
      <c r="G19" s="8" t="s">
        <v>1</v>
      </c>
    </row>
    <row r="20" spans="1:7" ht="15" customHeight="1" x14ac:dyDescent="0.25">
      <c r="A20" s="5" t="s">
        <v>1</v>
      </c>
      <c r="B20" s="5" t="s">
        <v>97</v>
      </c>
      <c r="C20" s="5" t="s">
        <v>1</v>
      </c>
      <c r="D20" s="5" t="s">
        <v>1</v>
      </c>
      <c r="E20" s="5" t="s">
        <v>1</v>
      </c>
      <c r="F20" s="5" t="s">
        <v>1</v>
      </c>
      <c r="G20" s="5" t="s">
        <v>1</v>
      </c>
    </row>
    <row r="21" spans="1:7" ht="15" customHeight="1" x14ac:dyDescent="0.25">
      <c r="A21" s="8" t="s">
        <v>99</v>
      </c>
      <c r="B21" s="8" t="s">
        <v>103</v>
      </c>
      <c r="C21" s="8" t="s">
        <v>1</v>
      </c>
      <c r="D21" s="8" t="s">
        <v>1</v>
      </c>
      <c r="E21" s="8" t="s">
        <v>1</v>
      </c>
      <c r="F21" s="8" t="s">
        <v>1</v>
      </c>
      <c r="G21" s="8" t="s">
        <v>1</v>
      </c>
    </row>
    <row r="22" spans="1:7" ht="15" customHeight="1" x14ac:dyDescent="0.25">
      <c r="A22" s="5" t="s">
        <v>66</v>
      </c>
      <c r="B22" s="5" t="s">
        <v>66</v>
      </c>
      <c r="C22" s="5" t="s">
        <v>66</v>
      </c>
      <c r="D22" s="5" t="s">
        <v>66</v>
      </c>
      <c r="E22" s="5" t="s">
        <v>66</v>
      </c>
      <c r="F22" s="5" t="s">
        <v>66</v>
      </c>
      <c r="G22" s="5" t="s">
        <v>66</v>
      </c>
    </row>
    <row r="23" spans="1:7" ht="15" customHeight="1" x14ac:dyDescent="0.25">
      <c r="A23" s="8" t="s">
        <v>102</v>
      </c>
      <c r="B23" s="8" t="s">
        <v>106</v>
      </c>
      <c r="C23" s="8" t="s">
        <v>1</v>
      </c>
      <c r="D23" s="8" t="s">
        <v>1</v>
      </c>
      <c r="E23" s="8" t="s">
        <v>1</v>
      </c>
      <c r="F23" s="8" t="s">
        <v>1</v>
      </c>
      <c r="G23" s="8" t="s">
        <v>1</v>
      </c>
    </row>
    <row r="24" spans="1:7" ht="15" customHeight="1" x14ac:dyDescent="0.25">
      <c r="A24" s="8" t="s">
        <v>105</v>
      </c>
      <c r="B24" s="8" t="s">
        <v>109</v>
      </c>
      <c r="C24" s="8" t="s">
        <v>1</v>
      </c>
      <c r="D24" s="8" t="s">
        <v>1</v>
      </c>
      <c r="E24" s="8" t="s">
        <v>1</v>
      </c>
      <c r="F24" s="8" t="s">
        <v>1</v>
      </c>
      <c r="G24" s="8" t="s">
        <v>1</v>
      </c>
    </row>
  </sheetData>
  <mergeCells count="5">
    <mergeCell ref="E1:F1"/>
    <mergeCell ref="C1:D1"/>
    <mergeCell ref="G1:G2"/>
    <mergeCell ref="B1:B2"/>
    <mergeCell ref="A1:A2"/>
  </mergeCells>
  <pageMargins left="0.75" right="0.75" top="1" bottom="1" header="0.5" footer="0.5"/>
  <pageSetup orientation="portrait" horizontalDpi="300" verticalDpi="300"/>
  <headerFooter alignWithMargins="0"/>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VgYyglQUzPCLZeoayCN/5oMfBvo=</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JyFhpywNxHhlRBW9Dmo0TMzqxLA=</DigestValue>
    </Reference>
  </SignedInfo>
  <SignatureValue>AoWyE2Of7J+dtpR2lkOOYnqLUSF1Ft5uPQUH9nq9fORiqdC9/AIJbOf8s5sWHnqzHOGKqpM4VH4l
wlDFCltHmFDIyWLKssS55kMRkpoxQmfvVMotHPIpx+YRquhPOPxpvBgwy5JmLCXBYM5ubOwQPlDU
K22JDlrG6qiSF7LBtxI322hcnCxVBePKTQvqw1PWGlTCAB2bvvvqiMlBvE1Hy8VPhGuVZJAoK8Z9
mpWA5TVyF1XiK9kvQBctVMWDikgOg/1yOvNpgK+mNg46Z/rulyxaM9r0N5tIU/asWyGvbveTQVPD
pwmQO2F+jzN9x5FUez01TpcLSDnTBs3sZBvIYw==</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omments6.xml?ContentType=application/vnd.openxmlformats-officedocument.spreadsheetml.comments+xml">
        <DigestMethod Algorithm="http://www.w3.org/2000/09/xmldsig#sha1"/>
        <DigestValue>vw6Y1swWf1hgMYyOPKgmm2OBjFE=</DigestValue>
      </Reference>
      <Reference URI="/xl/comments4.xml?ContentType=application/vnd.openxmlformats-officedocument.spreadsheetml.comments+xml">
        <DigestMethod Algorithm="http://www.w3.org/2000/09/xmldsig#sha1"/>
        <DigestValue>GxjkVjgtIPrzNE4FmSX7A5VQr0k=</DigestValue>
      </Reference>
      <Reference URI="/xl/worksheets/sheet5.xml?ContentType=application/vnd.openxmlformats-officedocument.spreadsheetml.worksheet+xml">
        <DigestMethod Algorithm="http://www.w3.org/2000/09/xmldsig#sha1"/>
        <DigestValue>/sQKWb8VrBnKquaMAhMegsgq2bM=</DigestValue>
      </Reference>
      <Reference URI="/xl/comments2.xml?ContentType=application/vnd.openxmlformats-officedocument.spreadsheetml.comments+xml">
        <DigestMethod Algorithm="http://www.w3.org/2000/09/xmldsig#sha1"/>
        <DigestValue>QI6SLgS2VxcHrgq/dtqfWEBF6tY=</DigestValue>
      </Reference>
      <Reference URI="/xl/worksheets/sheet9.xml?ContentType=application/vnd.openxmlformats-officedocument.spreadsheetml.worksheet+xml">
        <DigestMethod Algorithm="http://www.w3.org/2000/09/xmldsig#sha1"/>
        <DigestValue>dJnL3Wb1ZTrdYmmkp/HRoBlsfWA=</DigestValue>
      </Reference>
      <Reference URI="/xl/comments7.xml?ContentType=application/vnd.openxmlformats-officedocument.spreadsheetml.comments+xml">
        <DigestMethod Algorithm="http://www.w3.org/2000/09/xmldsig#sha1"/>
        <DigestValue>79XpJkqnnys5akYe/9oBRlZCeyg=</DigestValue>
      </Reference>
      <Reference URI="/xl/worksheets/sheet10.xml?ContentType=application/vnd.openxmlformats-officedocument.spreadsheetml.worksheet+xml">
        <DigestMethod Algorithm="http://www.w3.org/2000/09/xmldsig#sha1"/>
        <DigestValue>oGPyAdNRJVknRti85oq1byP4oRs=</DigestValue>
      </Reference>
      <Reference URI="/xl/comments8.xml?ContentType=application/vnd.openxmlformats-officedocument.spreadsheetml.comments+xml">
        <DigestMethod Algorithm="http://www.w3.org/2000/09/xmldsig#sha1"/>
        <DigestValue>tPbeJKVj/83yzV4LxxRHf8EIACQ=</DigestValue>
      </Reference>
      <Reference URI="/xl/worksheets/sheet11.xml?ContentType=application/vnd.openxmlformats-officedocument.spreadsheetml.worksheet+xml">
        <DigestMethod Algorithm="http://www.w3.org/2000/09/xmldsig#sha1"/>
        <DigestValue>q8gpjNu+VNRM/WDZoQL63T9TtZw=</DigestValue>
      </Reference>
      <Reference URI="/xl/styles.xml?ContentType=application/vnd.openxmlformats-officedocument.spreadsheetml.styles+xml">
        <DigestMethod Algorithm="http://www.w3.org/2000/09/xmldsig#sha1"/>
        <DigestValue>QygSpNMrnxcll3KG3XUDpOa/ofA=</DigestValue>
      </Reference>
      <Reference URI="/xl/worksheets/sheet6.xml?ContentType=application/vnd.openxmlformats-officedocument.spreadsheetml.worksheet+xml">
        <DigestMethod Algorithm="http://www.w3.org/2000/09/xmldsig#sha1"/>
        <DigestValue>1FkURUUB/hsI/SlEPRe1ty4VL4g=</DigestValue>
      </Reference>
      <Reference URI="/xl/printerSettings/printerSettings5.bin?ContentType=application/vnd.openxmlformats-officedocument.spreadsheetml.printerSettings">
        <DigestMethod Algorithm="http://www.w3.org/2000/09/xmldsig#sha1"/>
        <DigestValue>rzTjywAEVHKP3Z/jHRgzou/dbQw=</DigestValue>
      </Reference>
      <Reference URI="/xl/drawings/vmlDrawing3.vml?ContentType=application/vnd.openxmlformats-officedocument.vmlDrawing">
        <DigestMethod Algorithm="http://www.w3.org/2000/09/xmldsig#sha1"/>
        <DigestValue>q9q1ZiQkU/SbKRuEbU20UyuNWP4=</DigestValue>
      </Reference>
      <Reference URI="/xl/calcChain.xml?ContentType=application/vnd.openxmlformats-officedocument.spreadsheetml.calcChain+xml">
        <DigestMethod Algorithm="http://www.w3.org/2000/09/xmldsig#sha1"/>
        <DigestValue>nMbhONNG6aRC3LZS1eB726Pi0RY=</DigestValue>
      </Reference>
      <Reference URI="/xl/printerSettings/printerSettings1.bin?ContentType=application/vnd.openxmlformats-officedocument.spreadsheetml.printerSettings">
        <DigestMethod Algorithm="http://www.w3.org/2000/09/xmldsig#sha1"/>
        <DigestValue>TvyAATTYEFS1cV1HgpO+2oYSroY=</DigestValue>
      </Reference>
      <Reference URI="/xl/comments3.xml?ContentType=application/vnd.openxmlformats-officedocument.spreadsheetml.comments+xml">
        <DigestMethod Algorithm="http://www.w3.org/2000/09/xmldsig#sha1"/>
        <DigestValue>dKiq00ws0fO0h7o0MqNLvHoF1I8=</DigestValue>
      </Reference>
      <Reference URI="/xl/drawings/vmlDrawing1.vml?ContentType=application/vnd.openxmlformats-officedocument.vmlDrawing">
        <DigestMethod Algorithm="http://www.w3.org/2000/09/xmldsig#sha1"/>
        <DigestValue>GLfZaohI9BZjM8gTvZ8Jtnbh2NY=</DigestValue>
      </Reference>
      <Reference URI="/xl/printerSettings/printerSettings3.bin?ContentType=application/vnd.openxmlformats-officedocument.spreadsheetml.printerSettings">
        <DigestMethod Algorithm="http://www.w3.org/2000/09/xmldsig#sha1"/>
        <DigestValue>xbTknEcGqbgxk/s9kFmGsZ9MWZY=</DigestValue>
      </Reference>
      <Reference URI="/xl/worksheets/sheet8.xml?ContentType=application/vnd.openxmlformats-officedocument.spreadsheetml.worksheet+xml">
        <DigestMethod Algorithm="http://www.w3.org/2000/09/xmldsig#sha1"/>
        <DigestValue>SUC563PKDP6nJazVZlQ+lGxmD4Q=</DigestValue>
      </Reference>
      <Reference URI="/xl/comments5.xml?ContentType=application/vnd.openxmlformats-officedocument.spreadsheetml.comments+xml">
        <DigestMethod Algorithm="http://www.w3.org/2000/09/xmldsig#sha1"/>
        <DigestValue>yCQQ/AYQtmXoxKtGZmof1epwIFw=</DigestValue>
      </Reference>
      <Reference URI="/xl/worksheets/sheet7.xml?ContentType=application/vnd.openxmlformats-officedocument.spreadsheetml.worksheet+xml">
        <DigestMethod Algorithm="http://www.w3.org/2000/09/xmldsig#sha1"/>
        <DigestValue>jwUDRZh2bZ1BWT4MF2CXnb8Axd0=</DigestValue>
      </Reference>
      <Reference URI="/xl/theme/theme1.xml?ContentType=application/vnd.openxmlformats-officedocument.theme+xml">
        <DigestMethod Algorithm="http://www.w3.org/2000/09/xmldsig#sha1"/>
        <DigestValue>ws0gcdu2aM8dJ36PXh4TC2naUx4=</DigestValue>
      </Reference>
      <Reference URI="/xl/worksheets/sheet13.xml?ContentType=application/vnd.openxmlformats-officedocument.spreadsheetml.worksheet+xml">
        <DigestMethod Algorithm="http://www.w3.org/2000/09/xmldsig#sha1"/>
        <DigestValue>b4nybZMMFY6kU8d08rEshyLypEI=</DigestValue>
      </Reference>
      <Reference URI="/xl/comments11.xml?ContentType=application/vnd.openxmlformats-officedocument.spreadsheetml.comments+xml">
        <DigestMethod Algorithm="http://www.w3.org/2000/09/xmldsig#sha1"/>
        <DigestValue>X4w/xl+rdLI+m1sN0/px223TFBU=</DigestValue>
      </Reference>
      <Reference URI="/xl/drawings/vmlDrawing11.vml?ContentType=application/vnd.openxmlformats-officedocument.vmlDrawing">
        <DigestMethod Algorithm="http://www.w3.org/2000/09/xmldsig#sha1"/>
        <DigestValue>jSBoegq6+Seo+R3f5UbAyfsxuuo=</DigestValue>
      </Reference>
      <Reference URI="/xl/comments10.xml?ContentType=application/vnd.openxmlformats-officedocument.spreadsheetml.comments+xml">
        <DigestMethod Algorithm="http://www.w3.org/2000/09/xmldsig#sha1"/>
        <DigestValue>O6QqmauIFcBYi1hfzibpZju4ycc=</DigestValue>
      </Reference>
      <Reference URI="/xl/worksheets/sheet3.xml?ContentType=application/vnd.openxmlformats-officedocument.spreadsheetml.worksheet+xml">
        <DigestMethod Algorithm="http://www.w3.org/2000/09/xmldsig#sha1"/>
        <DigestValue>Hh1UTRZvXn7IcwngETihSdG0ZpM=</DigestValue>
      </Reference>
      <Reference URI="/xl/comments1.xml?ContentType=application/vnd.openxmlformats-officedocument.spreadsheetml.comments+xml">
        <DigestMethod Algorithm="http://www.w3.org/2000/09/xmldsig#sha1"/>
        <DigestValue>IRGBA4rm6bkKQOjBKKS2e2r8Hbk=</DigestValue>
      </Reference>
      <Reference URI="/xl/worksheets/sheet2.xml?ContentType=application/vnd.openxmlformats-officedocument.spreadsheetml.worksheet+xml">
        <DigestMethod Algorithm="http://www.w3.org/2000/09/xmldsig#sha1"/>
        <DigestValue>RgVL5t4VnTqYqEuaYDa9wchMF94=</DigestValue>
      </Reference>
      <Reference URI="/xl/comments9.xml?ContentType=application/vnd.openxmlformats-officedocument.spreadsheetml.comments+xml">
        <DigestMethod Algorithm="http://www.w3.org/2000/09/xmldsig#sha1"/>
        <DigestValue>1Rplm2eJqcRVZfJSPcm0wBybo5c=</DigestValue>
      </Reference>
      <Reference URI="/xl/worksheets/sheet4.xml?ContentType=application/vnd.openxmlformats-officedocument.spreadsheetml.worksheet+xml">
        <DigestMethod Algorithm="http://www.w3.org/2000/09/xmldsig#sha1"/>
        <DigestValue>EgMeAico0lPvxz+nmflcCUE3V4o=</DigestValue>
      </Reference>
      <Reference URI="/xl/printerSettings/printerSettings2.bin?ContentType=application/vnd.openxmlformats-officedocument.spreadsheetml.printerSettings">
        <DigestMethod Algorithm="http://www.w3.org/2000/09/xmldsig#sha1"/>
        <DigestValue>04WOmhh5ZzSEi6RCb1uTGtnE+xU=</DigestValue>
      </Reference>
      <Reference URI="/xl/workbook.xml?ContentType=application/vnd.openxmlformats-officedocument.spreadsheetml.sheet.main+xml">
        <DigestMethod Algorithm="http://www.w3.org/2000/09/xmldsig#sha1"/>
        <DigestValue>htygs9276ZmVWdsGGTJxuOMZO4U=</DigestValue>
      </Reference>
      <Reference URI="/xl/drawings/vmlDrawing10.vml?ContentType=application/vnd.openxmlformats-officedocument.vmlDrawing">
        <DigestMethod Algorithm="http://www.w3.org/2000/09/xmldsig#sha1"/>
        <DigestValue>4TYaM9GVeOYAVjRYlo1VCi5Gy/w=</DigestValue>
      </Reference>
      <Reference URI="/xl/drawings/vmlDrawing9.vml?ContentType=application/vnd.openxmlformats-officedocument.vmlDrawing">
        <DigestMethod Algorithm="http://www.w3.org/2000/09/xmldsig#sha1"/>
        <DigestValue>VLGkTi2pkRd1njldqCPXJ8waB+U=</DigestValue>
      </Reference>
      <Reference URI="/xl/drawings/vmlDrawing8.vml?ContentType=application/vnd.openxmlformats-officedocument.vmlDrawing">
        <DigestMethod Algorithm="http://www.w3.org/2000/09/xmldsig#sha1"/>
        <DigestValue>V0QkOoLJEWBrz2uXm67vFw5bvVg=</DigestValue>
      </Reference>
      <Reference URI="/xl/worksheets/sheet12.xml?ContentType=application/vnd.openxmlformats-officedocument.spreadsheetml.worksheet+xml">
        <DigestMethod Algorithm="http://www.w3.org/2000/09/xmldsig#sha1"/>
        <DigestValue>pW27wma7WFAu8deGrHnhqtIj4TY=</DigestValue>
      </Reference>
      <Reference URI="/xl/drawings/vmlDrawing2.vml?ContentType=application/vnd.openxmlformats-officedocument.vmlDrawing">
        <DigestMethod Algorithm="http://www.w3.org/2000/09/xmldsig#sha1"/>
        <DigestValue>oGWBCaz2TXj4TnPBDG60M29o5pM=</DigestValue>
      </Reference>
      <Reference URI="/xl/sharedStrings.xml?ContentType=application/vnd.openxmlformats-officedocument.spreadsheetml.sharedStrings+xml">
        <DigestMethod Algorithm="http://www.w3.org/2000/09/xmldsig#sha1"/>
        <DigestValue>8OTwrFERPdQrZkANPvirpyanoCY=</DigestValue>
      </Reference>
      <Reference URI="/xl/drawings/vmlDrawing6.vml?ContentType=application/vnd.openxmlformats-officedocument.vmlDrawing">
        <DigestMethod Algorithm="http://www.w3.org/2000/09/xmldsig#sha1"/>
        <DigestValue>NZBZomsfqSIeF+oApe8lllXk0q4=</DigestValue>
      </Reference>
      <Reference URI="/xl/drawings/vmlDrawing4.vml?ContentType=application/vnd.openxmlformats-officedocument.vmlDrawing">
        <DigestMethod Algorithm="http://www.w3.org/2000/09/xmldsig#sha1"/>
        <DigestValue>8F4TbqcIL0cKRJJwpSfVa5VFNqk=</DigestValue>
      </Reference>
      <Reference URI="/xl/drawings/vmlDrawing5.vml?ContentType=application/vnd.openxmlformats-officedocument.vmlDrawing">
        <DigestMethod Algorithm="http://www.w3.org/2000/09/xmldsig#sha1"/>
        <DigestValue>2Ui2OjHgaLsj9pBfKKPEfh0C99E=</DigestValue>
      </Reference>
      <Reference URI="/xl/worksheets/sheet1.xml?ContentType=application/vnd.openxmlformats-officedocument.spreadsheetml.worksheet+xml">
        <DigestMethod Algorithm="http://www.w3.org/2000/09/xmldsig#sha1"/>
        <DigestValue>1ScjS5RSwNxglh1kCHrgYXk4k/Q=</DigestValue>
      </Reference>
      <Reference URI="/xl/drawings/vmlDrawing7.vml?ContentType=application/vnd.openxmlformats-officedocument.vmlDrawing">
        <DigestMethod Algorithm="http://www.w3.org/2000/09/xmldsig#sha1"/>
        <DigestValue>qEZSZd+BUZ8ARpsW9LPxcVrswyc=</DigestValue>
      </Reference>
      <Reference URI="/xl/printerSettings/printerSettings4.bin?ContentType=application/vnd.openxmlformats-officedocument.spreadsheetml.printerSettings">
        <DigestMethod Algorithm="http://www.w3.org/2000/09/xmldsig#sha1"/>
        <DigestValue>X6udMqDenF0v9HdmOziS4D94NKo=</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zNsZpsmF0zTzGMlM5Ub+qblJlfI=</DigestValue>
      </Reference>
      <Reference URI="/xl/worksheets/_rels/sheet1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vFXZfUw0FE0diTwpeReHKCLOQb0=</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JA9AMVebx6s2GrTCFTO1fuf6UXo=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/k+dPC4GbI/aImg5Zby3bd2YCa0=</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X19uRqYenjAYrfkVHfsZVZbCORo=</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Iv3LC6j1FF6/HK+b0CGlhUjhcyw=</DigestValue>
      </Reference>
      <Reference URI="/xl/worksheets/_rels/sheet4.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bOpEAQpdUSZTOawJpwZ5A7V+sGE=</DigestValue>
      </Reference>
      <Reference URI="/xl/worksheets/_rels/sheet2.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1Oj3pj6Rse3sMIpN7YeNCYWDlwI=</DigestValue>
      </Reference>
      <Reference URI="/xl/worksheets/_rels/sheet3.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YlZmPWhjBrzuDLeBF0nuM2tmJkM=</DigestValue>
      </Reference>
      <Reference URI="/xl/worksheets/_rels/sheet6.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/xbPA8aUXsNqP1iL1TDKxaBc4PU=</DigestValue>
      </Reference>
      <Reference URI="/xl/worksheets/_rels/sheet5.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Transform>
          <Transform Algorithm="http://www.w3.org/TR/2001/REC-xml-c14n-20010315"/>
        </Transforms>
        <DigestMethod Algorithm="http://www.w3.org/2000/09/xmldsig#sha1"/>
        <DigestValue>Jrb+Ke7glPZcbt1jfVsoTm6zSHA=</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3"/>
            <mdssi:RelationshipReference SourceId="rId7"/>
            <mdssi:RelationshipReference SourceId="rId12"/>
            <mdssi:RelationshipReference SourceId="rId17"/>
            <mdssi:RelationshipReference SourceId="rId2"/>
            <mdssi:RelationshipReference SourceId="rId16"/>
            <mdssi:RelationshipReference SourceId="rId1"/>
            <mdssi:RelationshipReference SourceId="rId6"/>
            <mdssi:RelationshipReference SourceId="rId11"/>
            <mdssi:RelationshipReference SourceId="rId5"/>
            <mdssi:RelationshipReference SourceId="rId15"/>
            <mdssi:RelationshipReference SourceId="rId10"/>
            <mdssi:RelationshipReference SourceId="rId4"/>
            <mdssi:RelationshipReference SourceId="rId9"/>
            <mdssi:RelationshipReference SourceId="rId14"/>
          </Transform>
          <Transform Algorithm="http://www.w3.org/TR/2001/REC-xml-c14n-20010315"/>
        </Transforms>
        <DigestMethod Algorithm="http://www.w3.org/2000/09/xmldsig#sha1"/>
        <DigestValue>Mm4A6PKmzMC4h/lAw4gMaGoYdCI=</DigestValue>
      </Reference>
    </Manifest>
    <SignatureProperties>
      <SignatureProperty Id="idSignatureTime" Target="#idPackageSignature">
        <mdssi:SignatureTime>
          <mdssi:Format>YYYY-MM-DDThh:mm:ssTZD</mdssi:Format>
          <mdssi:Value>2025-10-07T04:26:33Z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2025-10-07T04:26:33Z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NtjoB0EuIQ2b46BsRXkkIpp57YwR3wjjD+7Yx2wNJZ0=</DigestValue>
    </Reference>
    <Reference Type="http://www.w3.org/2000/09/xmldsig#Object" URI="#idOfficeObject">
      <DigestMethod Algorithm="http://www.w3.org/2001/04/xmlenc#sha256"/>
      <DigestValue>SoA/XDvjMv0E4O88rzLP2T4q59P6Jda7QpjiKAIWWGM=</DigestValue>
    </Reference>
    <Reference Type="http://uri.etsi.org/01903#SignedProperties" URI="#idSignedProperties">
      <Transforms>
        <Transform Algorithm="http://www.w3.org/TR/2001/REC-xml-c14n-20010315"/>
      </Transforms>
      <DigestMethod Algorithm="http://www.w3.org/2001/04/xmlenc#sha256"/>
      <DigestValue>EwM0qdCTys2hU9DS8EsQUKL8oymALt4S9bLvil7PwzY=</DigestValue>
    </Reference>
  </SignedInfo>
  <SignatureValue>MTR65V6fG8rMZ9LdleGY+xk/7JcLkkCDDrZ/ZY9KbMoskm2ap44J2vmf+TJzmOHj0r2ymRbGGQfz
BL5sIa9CwPo7hpMsfAwExjPQQ3GRs3jbhZLUNOU20N56aduwktQeM5pJQHvTB7AASzXCqrqpox+p
GS6DBv+CcFodpQqtGwz+3+OG1x+Cr7IajdmxR691sB3TX8YXASHvJWA30PgmATNUmU4aFNP6nyxm
cvpAB2fLJe5FwjS0KOUT+5XgfmJHaCZ0FciWy1K8DOWC9UCuC8qyoLeiDTZ9fkm36wyTDEtt4QWV
WlrRKjrvMcTlgeiBdkBIMrBhEHmdJqYBti/+Rg==</SignatureValue>
  <KeyInfo>
    <X509Data>
      <X509Certificate>MIIGEzCCA/ugAwIBAgIQVAEBAWdg+4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DgU4gSS5QLkExHjAcBgoJkiaJk/IsZAEBDA5NU1Q6MDEwMjcwMzE3ODCCASIwDQYJKoZIhvcNAQEBBQADggEPADCCAQoCggEBAMo6nyjOdhjnzkFatVnXTCeEbyMzsUmqJHUhASSOytnVrWnyQYioEx8DLMMabPQw0EoT5rUUckBWXDPCikFT6yUCfOs2vtDcC7Bvkq9zaMZ8nshaq6tBElNBC67L/3YdXzNgKPKucnrtXBaFVfzElGhe3CD7AYx+GygLOLE1K/JuYMCMH+g+Mayuv5ETHXWTKR6Q/ZnpK7Q0NQ2PjbMh1A2o/a9ftXoJrDnzX3X55XGwfGi7zd4H1d47IXRhe+rec3ca/A77W8GIMytJwHvW69ahQdSkfGJ9D9hUR1O7LMvQhv+6oLAGgqYw3UUD/BiURmDrc0CUDefpNKitlWxWzkECAwEAAaOCAXAwggFsMAwGA1UdEwEB/wQCMAAwHwYDVR0jBBgwFoAUa5XExCkjyicTywTw/XTqzb0I/8EwgYcGCCsGAQUFBwEBBHsweTA+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wQEAwIE8DANBgkqhkiG9w0BAQsFAAOCAgEAJvo2cnRwOXGnJF3UQOOtBoUW0tZWSgTrYJE6mDHnjydVqy585NHyDIbspECdev/AqY0nXnClPUOsjC2BbUKalAo38SRDMn5anXIOKYKW2DECWeFUWAxgsZBdliAC+A9N4D81WEG1Qs3J5wcK94yfg3gybPE6ONik1R8E1SHpM4GyfvhtRQohTKXp6ibakRhQFllTzLmhLh9wHVP2uNwgHWyozfkEbYnU401AmFMgz0IY59V7EFG3PFsbxrHpptf6SP4Y4Rcn13CsbRfJS9ama8iP0/fiZmIu6jAebN/4YNNDBopy7Dr971y74hW9NMPgCfOW7qc8SSHGlvIfs4940POI3WXsEi2Ryx4aMolL1RFLcg+tWEN1TWlwN3NWDNd7q8lYvn6llhYDfdAOx5N5vkdAtJH0JQACH4R9P2pTOoQOGYSBKTiTNjs5oSZwBMhHg8vGOkgiNVcyS5fCTWU6CpH7Vd28jtSkLs1bupp+HOvjJJhuqpLjHd3xwfCyiiRVDmU+U1yyYNMnhdaLbPGKtIKlKPvVUcM6mOpDVz7U3kuvrpNdJPvs3nRzkAgInFURhD5FBpFRNiGj+nhJAHIze2IBao4Er4VTUEP1rq5Kxh6dWs3XsBYCh3W5Oc6OQlqebKmPii/Bi93LgTqLAvE1T2VE13n6VWNEbELwmMcmh24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uWCo1sbJXjbL6qC3fvmnMNhJIpC9wEtc356E/vB10RM=</DigestValue>
      </Reference>
      <Reference URI="/xl/calcChain.xml?ContentType=application/vnd.openxmlformats-officedocument.spreadsheetml.calcChain+xml">
        <DigestMethod Algorithm="http://www.w3.org/2001/04/xmlenc#sha256"/>
        <DigestValue>2T2uectKMwbHeKqWq5RYr4MEdn+OM2q29e3jR519ue0=</DigestValue>
      </Reference>
      <Reference URI="/xl/comments1.xml?ContentType=application/vnd.openxmlformats-officedocument.spreadsheetml.comments+xml">
        <DigestMethod Algorithm="http://www.w3.org/2001/04/xmlenc#sha256"/>
        <DigestValue>Am3iiTAL6Qgj7HjWtTUiD0K6hVR1damGVjB2bW1wee8=</DigestValue>
      </Reference>
      <Reference URI="/xl/comments10.xml?ContentType=application/vnd.openxmlformats-officedocument.spreadsheetml.comments+xml">
        <DigestMethod Algorithm="http://www.w3.org/2001/04/xmlenc#sha256"/>
        <DigestValue>jPKrVk9G4q5Jm2HhUSfnrTmGJBre2DPR1K5IHzlvuTc=</DigestValue>
      </Reference>
      <Reference URI="/xl/comments11.xml?ContentType=application/vnd.openxmlformats-officedocument.spreadsheetml.comments+xml">
        <DigestMethod Algorithm="http://www.w3.org/2001/04/xmlenc#sha256"/>
        <DigestValue>+61UPv2B6dnJS0DV7TTdHXEmz+MRwo2lOA07rMan15M=</DigestValue>
      </Reference>
      <Reference URI="/xl/comments2.xml?ContentType=application/vnd.openxmlformats-officedocument.spreadsheetml.comments+xml">
        <DigestMethod Algorithm="http://www.w3.org/2001/04/xmlenc#sha256"/>
        <DigestValue>XUP7++EOB5tiLbwoHesyCwg2gIWAgYxId5W1D7UQ8Xc=</DigestValue>
      </Reference>
      <Reference URI="/xl/comments3.xml?ContentType=application/vnd.openxmlformats-officedocument.spreadsheetml.comments+xml">
        <DigestMethod Algorithm="http://www.w3.org/2001/04/xmlenc#sha256"/>
        <DigestValue>e8haBYX5kC8vVM6xFJPAnfFPMlXirpn4TGyPcPgYLts=</DigestValue>
      </Reference>
      <Reference URI="/xl/comments4.xml?ContentType=application/vnd.openxmlformats-officedocument.spreadsheetml.comments+xml">
        <DigestMethod Algorithm="http://www.w3.org/2001/04/xmlenc#sha256"/>
        <DigestValue>IAn3YU72cQ+ugT4wuXdVZbHvAvQfKEBT2fzDCq0+1sc=</DigestValue>
      </Reference>
      <Reference URI="/xl/comments5.xml?ContentType=application/vnd.openxmlformats-officedocument.spreadsheetml.comments+xml">
        <DigestMethod Algorithm="http://www.w3.org/2001/04/xmlenc#sha256"/>
        <DigestValue>IsUuw9mVqXjrKubM/cQRBIkQ47U7kJq3Nv3uqhBvqyE=</DigestValue>
      </Reference>
      <Reference URI="/xl/comments6.xml?ContentType=application/vnd.openxmlformats-officedocument.spreadsheetml.comments+xml">
        <DigestMethod Algorithm="http://www.w3.org/2001/04/xmlenc#sha256"/>
        <DigestValue>B+OQq3EihoSCgVb374814zeFylYuGc3aVypZnyUvAPQ=</DigestValue>
      </Reference>
      <Reference URI="/xl/comments7.xml?ContentType=application/vnd.openxmlformats-officedocument.spreadsheetml.comments+xml">
        <DigestMethod Algorithm="http://www.w3.org/2001/04/xmlenc#sha256"/>
        <DigestValue>KAh0g3/YJpcs+CTp9QoBPLq2nqYukh//98/zfMS6arY=</DigestValue>
      </Reference>
      <Reference URI="/xl/comments8.xml?ContentType=application/vnd.openxmlformats-officedocument.spreadsheetml.comments+xml">
        <DigestMethod Algorithm="http://www.w3.org/2001/04/xmlenc#sha256"/>
        <DigestValue>JPQ+8r9cj/emweV56zsfSQ8RGDTZFtfWOeOgQWIp0Eg=</DigestValue>
      </Reference>
      <Reference URI="/xl/comments9.xml?ContentType=application/vnd.openxmlformats-officedocument.spreadsheetml.comments+xml">
        <DigestMethod Algorithm="http://www.w3.org/2001/04/xmlenc#sha256"/>
        <DigestValue>1TxwyCZQLk7U7s9naOiVLYOt3ZkktiTHf5t4cZZgZt4=</DigestValue>
      </Reference>
      <Reference URI="/xl/drawings/vmlDrawing1.vml?ContentType=application/vnd.openxmlformats-officedocument.vmlDrawing">
        <DigestMethod Algorithm="http://www.w3.org/2001/04/xmlenc#sha256"/>
        <DigestValue>Zcvm56eQO0wUPzSGFmfzq6hbwPcnRaoki12B7zr0SPU=</DigestValue>
      </Reference>
      <Reference URI="/xl/drawings/vmlDrawing10.vml?ContentType=application/vnd.openxmlformats-officedocument.vmlDrawing">
        <DigestMethod Algorithm="http://www.w3.org/2001/04/xmlenc#sha256"/>
        <DigestValue>V6pxpZ7WF8JhOfbAEI4oaXNpeXjbdbfWglP+d5hL/ds=</DigestValue>
      </Reference>
      <Reference URI="/xl/drawings/vmlDrawing11.vml?ContentType=application/vnd.openxmlformats-officedocument.vmlDrawing">
        <DigestMethod Algorithm="http://www.w3.org/2001/04/xmlenc#sha256"/>
        <DigestValue>8gZ0sIh12/frtI8aHmJ29cKfwckCFh53d993N6+45Eo=</DigestValue>
      </Reference>
      <Reference URI="/xl/drawings/vmlDrawing2.vml?ContentType=application/vnd.openxmlformats-officedocument.vmlDrawing">
        <DigestMethod Algorithm="http://www.w3.org/2001/04/xmlenc#sha256"/>
        <DigestValue>7X/X8r6umroiJ16wJtC2N4fUKjIPqhzTEPG5bZFJxOs=</DigestValue>
      </Reference>
      <Reference URI="/xl/drawings/vmlDrawing3.vml?ContentType=application/vnd.openxmlformats-officedocument.vmlDrawing">
        <DigestMethod Algorithm="http://www.w3.org/2001/04/xmlenc#sha256"/>
        <DigestValue>3zfa0T8RWd99JBYTght5zAHYTJBB5vZVWwhdHwiRmIg=</DigestValue>
      </Reference>
      <Reference URI="/xl/drawings/vmlDrawing4.vml?ContentType=application/vnd.openxmlformats-officedocument.vmlDrawing">
        <DigestMethod Algorithm="http://www.w3.org/2001/04/xmlenc#sha256"/>
        <DigestValue>Wqd3qM9gJyk5lK3kQKSGpSPJMXWr3HKiQhbkJ4NJdI4=</DigestValue>
      </Reference>
      <Reference URI="/xl/drawings/vmlDrawing5.vml?ContentType=application/vnd.openxmlformats-officedocument.vmlDrawing">
        <DigestMethod Algorithm="http://www.w3.org/2001/04/xmlenc#sha256"/>
        <DigestValue>mkuR1eO2hR0Tsyb2jJ8Y0qRvcpPKMHkbDC2i4yT6xpQ=</DigestValue>
      </Reference>
      <Reference URI="/xl/drawings/vmlDrawing6.vml?ContentType=application/vnd.openxmlformats-officedocument.vmlDrawing">
        <DigestMethod Algorithm="http://www.w3.org/2001/04/xmlenc#sha256"/>
        <DigestValue>6GT6Gi9rrbowOkcJPvoA7GZIyWvuIVGhvxVYb5V5aHY=</DigestValue>
      </Reference>
      <Reference URI="/xl/drawings/vmlDrawing7.vml?ContentType=application/vnd.openxmlformats-officedocument.vmlDrawing">
        <DigestMethod Algorithm="http://www.w3.org/2001/04/xmlenc#sha256"/>
        <DigestValue>o23+if5W7gh4TBJAwLtZxx5+cbX8UW7D+6RCMgL+H6A=</DigestValue>
      </Reference>
      <Reference URI="/xl/drawings/vmlDrawing8.vml?ContentType=application/vnd.openxmlformats-officedocument.vmlDrawing">
        <DigestMethod Algorithm="http://www.w3.org/2001/04/xmlenc#sha256"/>
        <DigestValue>iCX3ss5jEkSku5AxXD/nfuah1/0FArzpHvK1Yz5s0hs=</DigestValue>
      </Reference>
      <Reference URI="/xl/drawings/vmlDrawing9.vml?ContentType=application/vnd.openxmlformats-officedocument.vmlDrawing">
        <DigestMethod Algorithm="http://www.w3.org/2001/04/xmlenc#sha256"/>
        <DigestValue>Lfyawxx5hyxBxpNZtMy1U+RF1D/6FxPT1GW+QbgefJs=</DigestValue>
      </Reference>
      <Reference URI="/xl/printerSettings/printerSettings1.bin?ContentType=application/vnd.openxmlformats-officedocument.spreadsheetml.printerSettings">
        <DigestMethod Algorithm="http://www.w3.org/2001/04/xmlenc#sha256"/>
        <DigestValue>o4ARltxxvdrRxfJDjJjtkNDuNwlrTqHAMrEWCQL4CjU=</DigestValue>
      </Reference>
      <Reference URI="/xl/printerSettings/printerSettings2.bin?ContentType=application/vnd.openxmlformats-officedocument.spreadsheetml.printerSettings">
        <DigestMethod Algorithm="http://www.w3.org/2001/04/xmlenc#sha256"/>
        <DigestValue>9BEDvEtLT0sYKxzC33m1GXOVCEz7eNWpAlAQTHxciJc=</DigestValue>
      </Reference>
      <Reference URI="/xl/printerSettings/printerSettings3.bin?ContentType=application/vnd.openxmlformats-officedocument.spreadsheetml.printerSettings">
        <DigestMethod Algorithm="http://www.w3.org/2001/04/xmlenc#sha256"/>
        <DigestValue>ELFPq0GajYRhk2V+nQg0ch2o9rmplXTCxLZJg50B9YA=</DigestValue>
      </Reference>
      <Reference URI="/xl/printerSettings/printerSettings4.bin?ContentType=application/vnd.openxmlformats-officedocument.spreadsheetml.printerSettings">
        <DigestMethod Algorithm="http://www.w3.org/2001/04/xmlenc#sha256"/>
        <DigestValue>Q67VY7pj1E4AjhKqIeBUjaLTJWqmk2qIwHPGiuJR9yI=</DigestValue>
      </Reference>
      <Reference URI="/xl/printerSettings/printerSettings5.bin?ContentType=application/vnd.openxmlformats-officedocument.spreadsheetml.printerSettings">
        <DigestMethod Algorithm="http://www.w3.org/2001/04/xmlenc#sha256"/>
        <DigestValue>t3rqxG1njrQXnNE1OGA/o21uu5bv58Oo3E1cBR3gMQQ=</DigestValue>
      </Reference>
      <Reference URI="/xl/sharedStrings.xml?ContentType=application/vnd.openxmlformats-officedocument.spreadsheetml.sharedStrings+xml">
        <DigestMethod Algorithm="http://www.w3.org/2001/04/xmlenc#sha256"/>
        <DigestValue>+EQz2NlJydq8pmzTsvDMUCVLCz9afLshTMNr+xMva28=</DigestValue>
      </Reference>
      <Reference URI="/xl/styles.xml?ContentType=application/vnd.openxmlformats-officedocument.spreadsheetml.styles+xml">
        <DigestMethod Algorithm="http://www.w3.org/2001/04/xmlenc#sha256"/>
        <DigestValue>b2797kJ2ccvx1ZA7E6febeSO76KLDdRXdaoX6r4Xpjk=</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v4FcbOIZOZjAi49QBcvfhmdxH0heqRqQ11ZNSve4SVg=</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C8Z7WbCwNJRQSqNr5DSZW/+o6tMT5wrDl2WFUvYedMI=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UFQdjhsFuhhUV08g+rwQCkjVkglGrINiSyhhalwyGjA=</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f3WPaAwO+qvXDE8FTLeHOMlsDdNno3FplOE2u2DCHW8=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tAw0CM4ccbE0LI7BZe2RQojB2vCAlZVSovckU6XQgKA=</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1jitain8aE0+9/v/iG23OsqVRRaiaSpOwQEUnENU3Y8=</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O0E0mkxL9gNyzl1L2gJHe+ij3DrsSi1wD2Bzd0TgUp4=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uUU10lIf5wJQGdS+rJmB5mnq/q6ebz1mU8dyVm3u0Fk=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C5U+cDTfcxJE4SnCs3VvrT3f9D2rHdo4CjdLpUc/cAg=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q6ymGccCqWs6gnGN9DBrENapgp/XPt0Wv7BZ4OhVqBI=</DigestValue>
      </Reference>
      <Reference URI="/xl/worksheets/sheet10.xml?ContentType=application/vnd.openxmlformats-officedocument.spreadsheetml.worksheet+xml">
        <DigestMethod Algorithm="http://www.w3.org/2001/04/xmlenc#sha256"/>
        <DigestValue>wBWuk/+/LRGHPQYXoudA6AovHpMu7MYff/LSlXRvluc=</DigestValue>
      </Reference>
      <Reference URI="/xl/worksheets/sheet11.xml?ContentType=application/vnd.openxmlformats-officedocument.spreadsheetml.worksheet+xml">
        <DigestMethod Algorithm="http://www.w3.org/2001/04/xmlenc#sha256"/>
        <DigestValue>HFxeBILT2jlO3qLw2PmEbUx18moltsxufoKXT9waTaI=</DigestValue>
      </Reference>
      <Reference URI="/xl/worksheets/sheet12.xml?ContentType=application/vnd.openxmlformats-officedocument.spreadsheetml.worksheet+xml">
        <DigestMethod Algorithm="http://www.w3.org/2001/04/xmlenc#sha256"/>
        <DigestValue>ear+fSVbs7ebLBTRkGAf0npIj5PAjIWlLjAGqp4Hh/8=</DigestValue>
      </Reference>
      <Reference URI="/xl/worksheets/sheet13.xml?ContentType=application/vnd.openxmlformats-officedocument.spreadsheetml.worksheet+xml">
        <DigestMethod Algorithm="http://www.w3.org/2001/04/xmlenc#sha256"/>
        <DigestValue>NSVylNS6an6gqaqDdVk9DJBmiVsrw1JzqrLPpBm226c=</DigestValue>
      </Reference>
      <Reference URI="/xl/worksheets/sheet2.xml?ContentType=application/vnd.openxmlformats-officedocument.spreadsheetml.worksheet+xml">
        <DigestMethod Algorithm="http://www.w3.org/2001/04/xmlenc#sha256"/>
        <DigestValue>+stCsk7zxQpH8uEaS4zj2KpODUKOodY8dFDYXRwemhM=</DigestValue>
      </Reference>
      <Reference URI="/xl/worksheets/sheet3.xml?ContentType=application/vnd.openxmlformats-officedocument.spreadsheetml.worksheet+xml">
        <DigestMethod Algorithm="http://www.w3.org/2001/04/xmlenc#sha256"/>
        <DigestValue>gwGTeuRBUmEnx3RyRHj8z2nYQb3EyOHMz8RDWB+ZZTQ=</DigestValue>
      </Reference>
      <Reference URI="/xl/worksheets/sheet4.xml?ContentType=application/vnd.openxmlformats-officedocument.spreadsheetml.worksheet+xml">
        <DigestMethod Algorithm="http://www.w3.org/2001/04/xmlenc#sha256"/>
        <DigestValue>3MPdOUeH9iirI3Y8Z21uQZzByP/vFE2EpVoGUpXnvGQ=</DigestValue>
      </Reference>
      <Reference URI="/xl/worksheets/sheet5.xml?ContentType=application/vnd.openxmlformats-officedocument.spreadsheetml.worksheet+xml">
        <DigestMethod Algorithm="http://www.w3.org/2001/04/xmlenc#sha256"/>
        <DigestValue>hSgGqXUce5mzA4WEbjtNL5I75FeMbGQTCCBCCIZoQxw=</DigestValue>
      </Reference>
      <Reference URI="/xl/worksheets/sheet6.xml?ContentType=application/vnd.openxmlformats-officedocument.spreadsheetml.worksheet+xml">
        <DigestMethod Algorithm="http://www.w3.org/2001/04/xmlenc#sha256"/>
        <DigestValue>EMSWCnOn9Uj1TzP0nDhy24PQ4vUSsoa0s4PKJCBUoj4=</DigestValue>
      </Reference>
      <Reference URI="/xl/worksheets/sheet7.xml?ContentType=application/vnd.openxmlformats-officedocument.spreadsheetml.worksheet+xml">
        <DigestMethod Algorithm="http://www.w3.org/2001/04/xmlenc#sha256"/>
        <DigestValue>twwA5c9TOmghoc7B4WYsw6vwdBPY75xqlGQtaIbU+Ro=</DigestValue>
      </Reference>
      <Reference URI="/xl/worksheets/sheet8.xml?ContentType=application/vnd.openxmlformats-officedocument.spreadsheetml.worksheet+xml">
        <DigestMethod Algorithm="http://www.w3.org/2001/04/xmlenc#sha256"/>
        <DigestValue>RAxvQyGoovEY+ckSmlUkiuvgI6xbxxODx0QV+8lgr4s=</DigestValue>
      </Reference>
      <Reference URI="/xl/worksheets/sheet9.xml?ContentType=application/vnd.openxmlformats-officedocument.spreadsheetml.worksheet+xml">
        <DigestMethod Algorithm="http://www.w3.org/2001/04/xmlenc#sha256"/>
        <DigestValue>3uC1RhvepSBc+oRnFAhfXDPSxZfo7go0eJiloX+Fx3I=</DigestValue>
      </Reference>
    </Manifest>
    <SignatureProperties>
      <SignatureProperty Id="idSignatureTime" Target="#idPackageSignature">
        <mdssi:SignatureTime xmlns:mdssi="http://schemas.openxmlformats.org/package/2006/digital-signature">
          <mdssi:Format>YYYY-MM-DDThh:mm:ssTZD</mdssi:Format>
          <mdssi:Value>2025-10-07T04:55:21Z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2025-10-07T04:55:21Z</xd:SigningTime>
          <xd:SigningCertificate>
            <xd:Cert>
              <xd:CertDigest>
                <DigestMethod Algorithm="http://www.w3.org/2001/04/xmlenc#sha256"/>
                <DigestValue>wGX9fbwxatNcdShdehCj+sDDZf8IDZx8+ARg3VEQ04E=</DigestValue>
              </xd:CertDigest>
              <xd:IssuerSerial>
                <X509IssuerName>C=VN, O=VIETNAM POSTS AND TELECOMMUNICATIONS GROUP, CN=VNPT-CA SHA2</X509IssuerName>
                <X509SerialNumber>111660364336423435106163217796303256671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Tong quat</vt:lpstr>
      <vt:lpstr>BCTaiSan_06027</vt:lpstr>
      <vt:lpstr>BCKetQuaHoatDong_06028</vt:lpstr>
      <vt:lpstr>BCDanhMucDauTu_06029</vt:lpstr>
      <vt:lpstr>BCHoatDongVay_06026</vt:lpstr>
      <vt:lpstr>Khac_06030</vt:lpstr>
      <vt:lpstr>TKGD_BDS</vt:lpstr>
      <vt:lpstr>HanMucTuDoanh_DTGTNN</vt:lpstr>
      <vt:lpstr>BCTaiSan_DTGTNN</vt:lpstr>
      <vt:lpstr>KetQuaHoatDong_DTGTNN</vt:lpstr>
      <vt:lpstr>DanhMucTaiSan_DTGTNN</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kt124</dc:creator>
  <cp:lastModifiedBy>Trinh Thi Thao Mien</cp:lastModifiedBy>
  <dcterms:created xsi:type="dcterms:W3CDTF">2022-03-04T08:07:02Z</dcterms:created>
  <dcterms:modified xsi:type="dcterms:W3CDTF">2025-10-06T11:38:38Z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45c19771-a210-48a1-a490-7212c7808513_Enabled">
    <vt:lpwstr>true</vt:lpwstr>
  </property>
  <property fmtid="{D5CDD505-2E9C-101B-9397-08002B2CF9AE}" pid="5" name="MSIP_Label_45c19771-a210-48a1-a490-7212c7808513_SetDate">
    <vt:lpwstr>2022-04-07T11:26:27Z</vt:lpwstr>
  </property>
  <property fmtid="{D5CDD505-2E9C-101B-9397-08002B2CF9AE}" pid="6" name="MSIP_Label_45c19771-a210-48a1-a490-7212c7808513_Method">
    <vt:lpwstr>Standard</vt:lpwstr>
  </property>
  <property fmtid="{D5CDD505-2E9C-101B-9397-08002B2CF9AE}" pid="7" name="MSIP_Label_45c19771-a210-48a1-a490-7212c7808513_Name">
    <vt:lpwstr>Public</vt:lpwstr>
  </property>
  <property fmtid="{D5CDD505-2E9C-101B-9397-08002B2CF9AE}" pid="8" name="MSIP_Label_45c19771-a210-48a1-a490-7212c7808513_SiteId">
    <vt:lpwstr>205877dd-7b52-42a0-8696-07cbd63de0f4</vt:lpwstr>
  </property>
  <property fmtid="{D5CDD505-2E9C-101B-9397-08002B2CF9AE}" pid="9" name="MSIP_Label_45c19771-a210-48a1-a490-7212c7808513_ActionId">
    <vt:lpwstr>bbb6f398-33de-4c6c-b8e5-4730f697ddc1</vt:lpwstr>
  </property>
  <property fmtid="{D5CDD505-2E9C-101B-9397-08002B2CF9AE}" pid="10" name="MSIP_Label_45c19771-a210-48a1-a490-7212c7808513_ContentBits">
    <vt:lpwstr>0</vt:lpwstr>
  </property>
</Properties>
</file>