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5\3. BAO CAO THANG\THÁNG 06\"/>
    </mc:Choice>
  </mc:AlternateContent>
  <bookViews>
    <workbookView xWindow="0" yWindow="0" windowWidth="19440" windowHeight="10605"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3" i="4" l="1"/>
  <c r="G41" i="4"/>
  <c r="G39" i="4"/>
  <c r="G37" i="4"/>
  <c r="G35" i="4"/>
  <c r="G34" i="4"/>
  <c r="G32" i="4"/>
  <c r="G31" i="4"/>
  <c r="G30"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A32" authorId="0" shapeId="0">
      <text>
        <r>
          <rPr>
            <sz val="10"/>
            <rFont val="Arial"/>
            <family val="2"/>
          </rPr>
          <t>Ô chỉ tiêu có định dạng số. Đơn vị tính x 1 (hoặc %)
Dữ liệu động đầu vào hợp lệ khi chỉ được thêm dòng trên ô này.</t>
        </r>
      </text>
    </comment>
    <comment ref="B32" authorId="0" shapeId="0">
      <text>
        <r>
          <rPr>
            <sz val="10"/>
            <rFont val="Arial"/>
            <family val="2"/>
          </rPr>
          <t>Ô chỉ tiêu có định dạng ký tự
Dữ liệu động đầu vào hợp lệ khi chỉ được thêm dòng trên ô này.</t>
        </r>
      </text>
    </comment>
    <comment ref="C32"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
Dữ liệu động đầu vào hợp lệ khi chỉ được thêm dòng trên ô này.</t>
        </r>
      </text>
    </comment>
    <comment ref="E32" authorId="0" shapeId="0">
      <text>
        <r>
          <rPr>
            <sz val="10"/>
            <rFont val="Arial"/>
            <family val="2"/>
          </rPr>
          <t>Ô chỉ tiêu có định dạng số. Đơn vị tính x 1 (hoặc %)
Dữ liệu động đầu vào hợp lệ khi chỉ được thêm dòng trên ô này.</t>
        </r>
      </text>
    </comment>
    <comment ref="F32" authorId="0" shapeId="0">
      <text>
        <r>
          <rPr>
            <sz val="10"/>
            <rFont val="Arial"/>
            <family val="2"/>
          </rPr>
          <t>Ô chỉ tiêu có định dạng số. Đơn vị tính x 1 (hoặc %)
Dữ liệu động đầu vào hợp lệ khi chỉ được thêm dòng trên ô này.</t>
        </r>
      </text>
    </comment>
    <comment ref="G32"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G37" authorId="0" shapeId="0">
      <text>
        <r>
          <rPr>
            <sz val="10"/>
            <rFont val="Arial"/>
            <family val="2"/>
          </rPr>
          <t>Ô chỉ tiêu có định dạng số. Đơn vị tính x 1 (hoặc %)</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A40" authorId="0" shapeId="0">
      <text>
        <r>
          <rPr>
            <sz val="10"/>
            <rFont val="Arial"/>
            <family val="2"/>
          </rPr>
          <t>Ô chỉ tiêu có định dạng ký tự
Dữ liệu động đầu vào hợp lệ khi chỉ được thêm dòng trên ô này.</t>
        </r>
      </text>
    </comment>
    <comment ref="B40" authorId="0" shapeId="0">
      <text>
        <r>
          <rPr>
            <sz val="10"/>
            <rFont val="Arial"/>
            <family val="2"/>
          </rPr>
          <t>Ô chỉ tiêu có định dạng ký tự
Dữ liệu động đầu vào hợp lệ khi chỉ được thêm dòng trên ô này.</t>
        </r>
      </text>
    </comment>
    <comment ref="C40" authorId="0" shapeId="0">
      <text>
        <r>
          <rPr>
            <sz val="10"/>
            <rFont val="Arial"/>
            <family val="2"/>
          </rPr>
          <t>Ô chỉ tiêu có định dạng ký tự
Dữ liệu động đầu vào hợp lệ khi chỉ được thêm dòng trên ô này.</t>
        </r>
      </text>
    </comment>
    <comment ref="D40" authorId="0" shapeId="0">
      <text>
        <r>
          <rPr>
            <sz val="10"/>
            <rFont val="Arial"/>
            <family val="2"/>
          </rPr>
          <t>Ô chỉ tiêu có định dạng số. Đơn vị tính x 1 (hoặc %)
Dữ liệu động đầu vào hợp lệ khi chỉ được thêm dòng trên ô này.</t>
        </r>
      </text>
    </comment>
    <comment ref="E40" authorId="0" shapeId="0">
      <text>
        <r>
          <rPr>
            <sz val="10"/>
            <rFont val="Arial"/>
            <family val="2"/>
          </rPr>
          <t>Ô chỉ tiêu có định dạng số. Đơn vị tính x 1 (hoặc %)
Dữ liệu động đầu vào hợp lệ khi chỉ được thêm dòng trên ô này.</t>
        </r>
      </text>
    </comment>
    <comment ref="F40" authorId="0" shapeId="0">
      <text>
        <r>
          <rPr>
            <sz val="10"/>
            <rFont val="Arial"/>
            <family val="2"/>
          </rPr>
          <t>Ô chỉ tiêu có định dạng số. Đơn vị tính x 1 (hoặc %)
Dữ liệu động đầu vào hợp lệ khi chỉ được thêm dòng trên ô này.</t>
        </r>
      </text>
    </comment>
    <comment ref="G40" authorId="0" shapeId="0">
      <text>
        <r>
          <rPr>
            <sz val="10"/>
            <rFont val="Arial"/>
            <family val="2"/>
          </rPr>
          <t>Ô chỉ tiêu có định dạng số. Đơn vị tính x 1 (hoặc %)
Dữ liệu động đầu vào hợp lệ khi chỉ được thêm dòng trên ô này.</t>
        </r>
      </text>
    </comment>
    <comment ref="A42" authorId="0" shapeId="0">
      <text>
        <r>
          <rPr>
            <sz val="10"/>
            <rFont val="Arial"/>
            <family val="2"/>
          </rPr>
          <t>Ô chỉ tiêu có định dạng ký tự
Dữ liệu động đầu vào hợp lệ khi chỉ được thêm dòng trên ô này.</t>
        </r>
      </text>
    </comment>
    <comment ref="B42" authorId="0" shapeId="0">
      <text>
        <r>
          <rPr>
            <sz val="10"/>
            <rFont val="Arial"/>
            <family val="2"/>
          </rPr>
          <t>Ô chỉ tiêu có định dạng ký tự
Dữ liệu động đầu vào hợp lệ khi chỉ được thêm dòng trên ô này.</t>
        </r>
      </text>
    </comment>
    <comment ref="C42" authorId="0" shapeId="0">
      <text>
        <r>
          <rPr>
            <sz val="10"/>
            <rFont val="Arial"/>
            <family val="2"/>
          </rPr>
          <t>Ô chỉ tiêu có định dạng ký tự
Dữ liệu động đầu vào hợp lệ khi chỉ được thêm dòng trên ô này.</t>
        </r>
      </text>
    </comment>
    <comment ref="D42" authorId="0" shapeId="0">
      <text>
        <r>
          <rPr>
            <sz val="10"/>
            <rFont val="Arial"/>
            <family val="2"/>
          </rPr>
          <t>Ô chỉ tiêu có định dạng số. Đơn vị tính x 1 (hoặc %)
Dữ liệu động đầu vào hợp lệ khi chỉ được thêm dòng trên ô này.</t>
        </r>
      </text>
    </comment>
    <comment ref="E42" authorId="0" shapeId="0">
      <text>
        <r>
          <rPr>
            <sz val="10"/>
            <rFont val="Arial"/>
            <family val="2"/>
          </rPr>
          <t>Ô chỉ tiêu có định dạng số. Đơn vị tính x 1 (hoặc %)
Dữ liệu động đầu vào hợp lệ khi chỉ được thêm dòng trên ô này.</t>
        </r>
      </text>
    </comment>
    <comment ref="F42" authorId="0" shapeId="0">
      <text>
        <r>
          <rPr>
            <sz val="10"/>
            <rFont val="Arial"/>
            <family val="2"/>
          </rPr>
          <t>Ô chỉ tiêu có định dạng số. Đơn vị tính x 1 (hoặc %)
Dữ liệu động đầu vào hợp lệ khi chỉ được thêm dòng trên ô này.</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G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<sst xmlns="http://schemas.openxmlformats.org/spreadsheetml/2006/main" count="1519" uniqueCount="371">
  <si>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</si>
  <si>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</si>
  <si>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</si>
  <si>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</si>
  <si>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</si>
  <si>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</si>
  <si>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</si>
  <si>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</si>
  <si>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</si>
  <si>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</si>
  <si>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</si>
  <si>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</si>
  <si>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</si>
  <si>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</si>
  <si>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</si>
  <si>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</si>
  <si>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</si>
  <si>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</si>
  <si>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</si>
  <si>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</si>
  <si>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</si>
  <si>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</si>
  <si>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</si>
  <si>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</si>
  <si>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</si>
  <si>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</si>
  <si>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</si>
  <si>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</si>
  <si>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</si>
  <si>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</si>
  <si>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</si>
  <si>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</si>
  <si>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</si>
  <si>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</si>
  <si>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</si>
  <si>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</si>
  <si>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</si>
  <si>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</si>
  <si>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</si>
  <si>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</si>
  <si>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</si>
  <si>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</si>
  <si>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</si>
  <si>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</si>
  <si>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</si>
  <si>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</si>
  <si>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</si>
  <si>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</si>
  <si>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</si>
  <si>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</si>
  <si>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</si>
  <si>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</si>
  <si>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</si>
  <si>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</si>
  <si>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</si>
  <si>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</si>
  <si>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</si>
  <si>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</si>
  <si>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</si>
  <si>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</si>
  <si>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</si>
  <si>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</si>
  <si>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</si>
  <si>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</si>
  <si>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</si>
  <si>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</si>
  <si>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</si>
  <si>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</si>
  <si>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</si>
  <si>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</si>
  <si>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</si>
  <si>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</si>
  <si>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</si>
  <si>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</si>
  <si>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</si>
  <si>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</si>
  <si>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</si>
  <si>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</si>
  <si>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</si>
  <si>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</si>
  <si>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</si>
  <si>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</si>
  <si>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</si>
  <si>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</si>
  <si>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</si>
  <si>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</si>
  <si>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</si>
  <si>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</si>
  <si>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</si>
  <si>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</si>
  <si>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</si>
  <si>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</si>
  <si>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</si>
  <si>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</si>
  <si>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</si>
  <si>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</si>
  <si>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</si>
  <si>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</si>
  <si>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</si>
  <si>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</si>
  <si>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</si>
  <si>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</si>
  <si>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</si>
  <si>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</si>
  <si>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</si>
  <si>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</si>
  <si>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</si>
  <si>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</si>
  <si>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</si>
  <si>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</si>
  <si>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</si>
  <si>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</si>
  <si>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</si>
  <si>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</si>
  <si>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</si>
  <si>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</si>
  <si>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</si>
  <si>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</si>
  <si>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</si>
  <si>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</si>
  <si>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</si>
  <si>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</si>
  <si>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</si>
  <si>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</si>
  <si>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</si>
  <si>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</si>
  <si>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</si>
  <si>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</si>
  <si>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</si>
  <si>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</si>
  <si>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</si>
  <si>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</si>
  <si>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</si>
  <si>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</si>
  <si>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</si>
  <si>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</si>
  <si>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</si>
  <si>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</si>
  <si>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</si>
  <si>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</si>
  <si>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</si>
  <si>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</si>
  <si>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</si>
  <si>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</si>
  <si>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</si>
  <si>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</si>
  <si>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</si>
  <si>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</si>
  <si>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</si>
  <si>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</si>
  <si>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</si>
  <si>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</si>
  <si>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</si>
  <si>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</si>
  <si>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</si>
  <si>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</si>
  <si>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</si>
  <si>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</si>
  <si>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</si>
  <si>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</si>
  <si>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</si>
  <si>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</si>
  <si>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</si>
  <si>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</si>
  <si>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</si>
  <si>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</si>
  <si>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</si>
  <si>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</si>
  <si>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</si>
  <si>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</si>
  <si>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</si>
  <si>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</si>
  <si>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</si>
  <si>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</si>
  <si>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</si>
  <si>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</si>
  <si>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</si>
  <si>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</si>
  <si>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</si>
  <si>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</si>
  <si>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</si>
  <si>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</si>
  <si>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</si>
  <si>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</si>
  <si>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</si>
  <si>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</si>
  <si>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</si>
  <si>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</si>
  <si>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</si>
  <si>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</si>
  <si>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</si>
  <si>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</si>
  <si>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</si>
  <si>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</si>
  <si>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</si>
  <si>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</si>
  <si>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</si>
  <si>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</si>
  <si>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</si>
  <si>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</si>
  <si>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</si>
  <si>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</si>
  <si>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</si>
  <si>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</si>
  <si>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</si>
  <si>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</si>
  <si>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</si>
  <si>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</si>
  <si>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</si>
  <si>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</si>
  <si>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</si>
  <si>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</si>
  <si>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</si>
  <si>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</si>
  <si>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</si>
  <si>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</si>
  <si>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</si>
  <si>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</si>
  <si>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</si>
  <si>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</si>
  <si>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</si>
  <si>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</si>
  <si>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</si>
  <si>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</si>
  <si>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</si>
  <si>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</si>
  <si>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</si>
  <si>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</si>
  <si>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</si>
  <si>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</si>
  <si>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</si>
  <si>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</si>
  <si>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</si>
  <si>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</si>
  <si>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</si>
  <si>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</si>
  <si>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</si>
  <si>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</si>
  <si>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</si>
  <si>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</si>
  <si>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</si>
  <si>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</si>
  <si>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</si>
  <si>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</si>
  <si>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</si>
  <si>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</si>
  <si>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</si>
  <si>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</si>
  <si>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</si>
  <si>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</si>
  <si>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</si>
  <si>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</si>
  <si>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</si>
  <si>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</si>
  <si>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</si>
  <si>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</si>
  <si>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</si>
  <si>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</si>
  <si>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</si>
  <si>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</si>
  <si>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</si>
  <si>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</si>
  <si>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</si>
  <si>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</si>
  <si>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</si>
  <si>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</si>
  <si>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</si>
  <si>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</si>
  <si>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</si>
  <si>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</si>
  <si>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</si>
  <si>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</si>
  <si>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</si>
  <si>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</si>
  <si>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</si>
  <si>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</si>
  <si>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</si>
  <si>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</si>
  <si>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</si>
  <si>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</si>
  <si>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</si>
  <si>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</si>
  <si>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</si>
  <si>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</si>
  <si>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</si>
  <si>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</si>
  <si>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</si>
  <si>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</si>
  <si>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</si>
  <si>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</si>
  <si>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</si>
  <si>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</si>
  <si>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</si>
  <si>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</si>
  <si>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</si>
  <si>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</si>
  <si>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</si>
  <si>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</si>
  <si>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</si>
  <si>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</si>
  <si>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</si>
  <si>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</si>
  <si>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</si>
  <si>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</si>
  <si>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</si>
  <si>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</si>
  <si>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</si>
  <si>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</si>
  <si>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</si>
  <si>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</si>
  <si>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</si>
  <si>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</si>
  <si>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</si>
  <si>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</si>
  <si>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</si>
  <si>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</si>
  <si>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</si>
  <si>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</si>
  <si>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</si>
  <si>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</si>
  <si>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</si>
  <si>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</si>
  <si>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</si>
  <si>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</si>
  <si>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</si>
  <si>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</si>
  <si>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</si>
  <si>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</si>
  <si>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</si>
  <si>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</si>
  <si>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</si>
  <si>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</si>
  <si>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</si>
  <si>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</si>
  <si>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</si>
  <si>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</si>
  <si>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</si>
  <si>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</si>
  <si>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</si>
  <si>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</si>
  <si>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</si>
  <si>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</si>
  <si>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</si>
  <si>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</si>
  <si>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</si>
  <si>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</si>
  <si>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</si>
  <si>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</si>
  <si>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</si>
  <si>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</si>
  <si>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</si>
  <si>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 xml:space="preserve">     LPB123008       </t>
  </si>
  <si>
    <t>2251.13</t>
  </si>
  <si>
    <t xml:space="preserve">     TCX124011       </t>
  </si>
  <si>
    <t xml:space="preserve">     HDB124018       </t>
  </si>
  <si>
    <t xml:space="preserve">     TCX124013       </t>
  </si>
  <si>
    <t>2251.14</t>
  </si>
  <si>
    <t xml:space="preserve">     CVT122009       </t>
  </si>
  <si>
    <t>2251.15</t>
  </si>
  <si>
    <t>2251.16</t>
  </si>
  <si>
    <t xml:space="preserve">     CTG121031       </t>
  </si>
  <si>
    <t xml:space="preserve">     VBA124019       </t>
  </si>
  <si>
    <t xml:space="preserve">     VIC123028       </t>
  </si>
  <si>
    <t>Ghi chú:</t>
  </si>
  <si>
    <t>Giá trái phiếu được xác định theo Sổ tay định giá được Ban Đại diện quỹ phê duyệt.</t>
  </si>
  <si>
    <t>(1) Ngân hàng giám sát đã nhận được xác nhận số dư chứng chỉ tiền gửi tại thời điểm báo cáo.</t>
  </si>
  <si>
    <t>Chứng chỉ tiền gửi (1)</t>
  </si>
  <si>
    <t>Tiền gửi ngân hàng trên 3 tháng (2)</t>
  </si>
  <si>
    <t xml:space="preserve">     NLG12501        </t>
  </si>
  <si>
    <t>4. Ngày lập báo cáo: 07/07/2025</t>
  </si>
  <si>
    <t xml:space="preserve">(2) Bao gồm các Hợp đồng tiền gửi tổng giá trị 14.792.547.945 VNĐ tại Ngân hàng Thương mại cổ phần Việt Nam Thịnh Vượng chưa nhận được xác nhận số dư tại thời điểm báo cáo.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</si>
</sst>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b/>
      <sz val="12"/>
      <name val="Tahoma"/>
      <family val="2"/>
    </font>
    <font>
      <sz val="12"/>
      <name val="Tahoma"/>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72">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49" fontId="3" fillId="0" borderId="1" xfId="0" quotePrefix="1" applyNumberFormat="1" applyFont="1" applyFill="1" applyBorder="1" applyAlignment="1">
      <alignment horizontal="left"/>
    </xf>
    <xf numFmtId="0" fontId="18" fillId="0" borderId="0" xfId="3" applyFont="1" applyFill="1" applyAlignment="1">
      <alignment horizontal="left" vertical="center"/>
    </xf>
    <xf numFmtId="0" fontId="18" fillId="0" borderId="0" xfId="3" applyFont="1" applyFill="1" applyAlignment="1">
      <alignment horizontal="left" vertical="center" wrapText="1"/>
    </xf>
    <xf numFmtId="0" fontId="19" fillId="0" borderId="0" xfId="3" applyFont="1" applyFill="1" applyAlignment="1">
      <alignment horizontal="left" vertical="center" indent="4"/>
    </xf>
    <xf numFmtId="0" fontId="19" fillId="0" borderId="0" xfId="3" applyFont="1" applyFill="1" applyAlignment="1">
      <alignment horizontal="left" vertical="center" wrapText="1"/>
    </xf>
    <xf numFmtId="0" fontId="19" fillId="0" borderId="0" xfId="3" applyFont="1" applyFill="1" applyAlignment="1">
      <alignment vertical="center" wrapText="1"/>
    </xf>
    <xf numFmtId="0" fontId="18" fillId="0" borderId="0" xfId="3" applyNumberFormat="1" applyFont="1" applyFill="1" applyBorder="1" applyAlignment="1" applyProtection="1">
      <alignment horizontal="left" vertical="center" wrapText="1"/>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9" fillId="0" borderId="0" xfId="3" applyFont="1" applyFill="1" applyAlignment="1">
      <alignment horizontal="left" vertical="center" wrapText="1"/>
    </xf>
    <xf numFmtId="0" fontId="19" fillId="0" borderId="0" xfId="3" applyFont="1" applyFill="1" applyAlignment="1">
      <alignment horizontal="left" vertical="top" wrapText="1"/>
    </xf>
    <xf numFmtId="0" fontId="11" fillId="2" borderId="1" xfId="0" applyFont="1" applyFill="1" applyBorder="1" applyAlignment="1">
      <alignment horizontal="center" vertical="justify"/>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K24" sqref="K24"/>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66" t="s">
        <v>0</v>
      </c>
      <c r="B1" s="66"/>
      <c r="C1" s="66"/>
      <c r="D1" s="66"/>
    </row>
    <row r="2" spans="1:4" ht="9" customHeight="1" x14ac:dyDescent="0.2">
      <c r="A2" s="66"/>
      <c r="B2" s="66"/>
      <c r="C2" s="66"/>
      <c r="D2" s="66"/>
    </row>
    <row r="3" spans="1:4" ht="15" customHeight="1" x14ac:dyDescent="0.25">
      <c r="A3" s="1" t="s">
        <v>1</v>
      </c>
      <c r="B3" s="1" t="s">
        <v>1</v>
      </c>
      <c r="C3" s="2" t="s">
        <v>2</v>
      </c>
      <c r="D3" s="1" t="s">
        <v>334</v>
      </c>
    </row>
    <row r="4" spans="1:4" ht="15" customHeight="1" x14ac:dyDescent="0.25">
      <c r="A4" s="1" t="s">
        <v>1</v>
      </c>
      <c r="B4" s="1" t="s">
        <v>1</v>
      </c>
      <c r="C4" s="2"/>
      <c r="D4" s="1">
        <v>6</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7" t="s">
        <v>337</v>
      </c>
      <c r="B9" s="67"/>
      <c r="C9" s="1"/>
      <c r="D9" s="1" t="s">
        <v>1</v>
      </c>
    </row>
    <row r="10" spans="1:4" ht="15" customHeight="1" x14ac:dyDescent="0.25">
      <c r="A10" s="67" t="s">
        <v>369</v>
      </c>
      <c r="B10" s="67"/>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65" t="s">
        <v>51</v>
      </c>
      <c r="B33" s="65"/>
      <c r="C33" s="65" t="s">
        <v>52</v>
      </c>
      <c r="D33" s="65"/>
    </row>
    <row r="34" spans="1:4" ht="15" customHeight="1" x14ac:dyDescent="0.2">
      <c r="A34" s="64" t="s">
        <v>53</v>
      </c>
      <c r="B34" s="64"/>
      <c r="C34" s="64" t="s">
        <v>53</v>
      </c>
      <c r="D34" s="64"/>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71" t="s">
        <v>5</v>
      </c>
      <c r="B1" s="71" t="s">
        <v>117</v>
      </c>
      <c r="C1" s="71" t="s">
        <v>234</v>
      </c>
      <c r="D1" s="71"/>
      <c r="E1" s="71" t="s">
        <v>235</v>
      </c>
      <c r="F1" s="71"/>
      <c r="G1" s="71" t="s">
        <v>315</v>
      </c>
    </row>
    <row r="2" spans="1:7" ht="15" customHeight="1" x14ac:dyDescent="0.2">
      <c r="A2" s="71"/>
      <c r="B2" s="71"/>
      <c r="C2" s="7" t="s">
        <v>306</v>
      </c>
      <c r="D2" s="7" t="s">
        <v>312</v>
      </c>
      <c r="E2" s="7" t="s">
        <v>306</v>
      </c>
      <c r="F2" s="7" t="s">
        <v>312</v>
      </c>
      <c r="G2" s="71"/>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71" t="s">
        <v>5</v>
      </c>
      <c r="B1" s="71" t="s">
        <v>324</v>
      </c>
      <c r="C1" s="71" t="s">
        <v>178</v>
      </c>
      <c r="D1" s="71" t="s">
        <v>179</v>
      </c>
      <c r="E1" s="71"/>
      <c r="F1" s="71" t="s">
        <v>180</v>
      </c>
      <c r="G1" s="71"/>
      <c r="H1" s="71" t="s">
        <v>325</v>
      </c>
    </row>
    <row r="2" spans="1:8" ht="15" customHeight="1" x14ac:dyDescent="0.2">
      <c r="A2" s="71"/>
      <c r="B2" s="71"/>
      <c r="C2" s="71"/>
      <c r="D2" s="7" t="s">
        <v>306</v>
      </c>
      <c r="E2" s="7" t="s">
        <v>312</v>
      </c>
      <c r="F2" s="7" t="s">
        <v>306</v>
      </c>
      <c r="G2" s="7" t="s">
        <v>312</v>
      </c>
      <c r="H2" s="71"/>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{'SheetId':'0e67e680-b807-4d33-99c0-7b78881f5ae3','UId':'9cbd5645-d1cc-4c66-9f84-d2f549c40baa','Col':4,'Row':3,'Format':'numberic','Value':'14573694804','TargetCode':''}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{'SheetId':'0e67e680-b807-4d33-99c0-7b78881f5ae3','UId':'99e568e1-5c2c-4711-855d-7b59f3d1cab6','Col':5,'Row':3,'Format':'numberic','Value':'7753156708','TargetCode':''}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{'SheetId':'0e67e680-b807-4d33-99c0-7b78881f5ae3','UId':'c69da7a3-02da-4c71-9ebc-1684c54f1afc','Col':6,'Row':3,'Format':'numberic','Value':'0.503175288397654','TargetCode':''}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{'SheetId':'0e67e680-b807-4d33-99c0-7b78881f5ae3','UId':'8adc06ea-6b87-4c42-b656-c6dbc003e2fd','Col':4,'Row':4,'Format':'numberic','Value':'3573694804','TargetCode':''}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{'SheetId':'0e67e680-b807-4d33-99c0-7b78881f5ae3','UId':'6d8a8286-837d-4b56-8e74-bffdec60ea94','Col':5,'Row':4,'Format':'numberic','Value':'2753156708','TargetCode':''}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{'SheetId':'0e67e680-b807-4d33-99c0-7b78881f5ae3','UId':'ffa81c56-9ecf-4052-9678-78afb3d3ebc8','Col':6,'Row':4,'Format':'numberic','Value':'0.188451672491785','TargetCode':''}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{'SheetId':'0e67e680-b807-4d33-99c0-7b78881f5ae3','UId':'ff256832-31a8-4b18-a932-43bc9d1665b9','Col':4,'Row':6,'ColDynamic':4,'RowDynamic':5,'Format':'numberic','Value':'11000000000','TargetCode':''}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{'SheetId':'0e67e680-b807-4d33-99c0-7b78881f5ae3','UId':'a91ef888-5216-4368-893d-4bf54555e048','Col':5,'Row':6,'ColDynamic':5,'RowDynamic':5,'Format':'numberic','Value':'5000000000','TargetCode':''}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{'SheetId':'0e67e680-b807-4d33-99c0-7b78881f5ae3','UId':'0872eb3d-591d-41ae-88b3-07cc186bb076','Col':6,'Row':6,'ColDynamic':6,'RowDynamic':5,'Format':'numberic','Value':'1.1','TargetCode':''}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{'SheetId':'0e67e680-b807-4d33-99c0-7b78881f5ae3','UId':'c59bc369-ef6c-4ae7-8932-3d3cd7b0f999','Col':4,'Row':8,'ColDynamic':4,'RowDynamic':9,'Format':'numberic','Value':'336824254180','TargetCode':''}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{'SheetId':'0e67e680-b807-4d33-99c0-7b78881f5ae3','UId':'71da1168-8366-41b4-a97a-ac130f3a71ab','Col':5,'Row':8,'ColDynamic':5,'RowDynamic':9,'Format':'numberic','Value':'334027134289','TargetCode':''}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{'SheetId':'0e67e680-b807-4d33-99c0-7b78881f5ae3','UId':'3c022ada-eb27-4aed-bf94-d517130be29a','Col':6,'Row':8,'ColDynamic':6,'RowDynamic':9,'Format':'numberic','Value':'1.31036571283726','TargetCode':''}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{'SheetId':'0e67e680-b807-4d33-99c0-7b78881f5ae3','UId':'aaa47aee-de9e-4a72-aaac-e89970beaace','Col':4,'Row':13,'ColDynamic':4,'RowDynamic':12,'Format':'numberic','Value':'9036460873','TargetCode':''}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{'SheetId':'0e67e680-b807-4d33-99c0-7b78881f5ae3','UId':'c31cdabe-83ce-456c-8300-7b06d46f81cc','Col':5,'Row':13,'ColDynamic':5,'RowDynamic':12,'Format':'numberic','Value':'8127291432','TargetCode':''}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{'SheetId':'0e67e680-b807-4d33-99c0-7b78881f5ae3','UId':'df064eb2-539c-42cd-9667-ecd8effb04f7','Col':6,'Row':13,'ColDynamic':6,'RowDynamic':12,'Format':'numberic','Value':'1.43466969265178','TargetCode':''}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{'SheetId':'0e67e680-b807-4d33-99c0-7b78881f5ae3','UId':'4db3253d-9c46-4d6e-918f-a429377ea210','Col':4,'Row':16,'Format':'numberic','Value':'3557295950','TargetCode':''}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{'SheetId':'0e67e680-b807-4d33-99c0-7b78881f5ae3','UId':'1b5619ce-07bd-4f38-b89d-ff10d4440cfc','Col':5,'Row':16,'Format':'numberic','Value':'4100487157','TargetCode':''}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{'SheetId':'0e67e680-b807-4d33-99c0-7b78881f5ae3','UId':'e662b89a-1c2d-4d21-94c4-5d786440cb11','Col':6,'Row':16,'Format':'numberic','Value':'1.56697146722797','TargetCode':''}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{'SheetId':'0e67e680-b807-4d33-99c0-7b78881f5ae3','UId':'9165401c-9eab-437b-81ae-d4feb80e4e2f','Col':4,'Row':30,'Format':'numberic','Value':'363991705807','TargetCode':''}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{'SheetId':'0e67e680-b807-4d33-99c0-7b78881f5ae3','UId':'a439d206-4c67-47d4-afcd-d4f8e627acf1','Col':5,'Row':30,'Format':'numberic','Value':'354008069586','TargetCode':''}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{'SheetId':'0e67e680-b807-4d33-99c0-7b78881f5ae3','UId':'8906c8be-ac8d-4de9-aebb-1de6b88d0a22','Col':6,'Row':30,'Format':'numberic','Value':'1.23563671176444','TargetCode':''}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{'SheetId':'0e67e680-b807-4d33-99c0-7b78881f5ae3','UId':'6823b56c-6355-4646-a028-45bac846780f','Col':4,'Row':37,'Format':'numberic','Value':'1812733460','TargetCode':''}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{'SheetId':'0e67e680-b807-4d33-99c0-7b78881f5ae3','UId':'3318279c-387a-4099-bb92-e31c1fe449fe','Col':5,'Row':37,'Format':'numberic','Value':'2227616179','TargetCode':''}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{'SheetId':'0e67e680-b807-4d33-99c0-7b78881f5ae3','UId':'4e4bdcf0-80c6-4aab-a280-ce14045479a2','Col':6,'Row':37,'Format':'numberic','Value':'0.483855769717668','TargetCode':''}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{'SheetId':'0e67e680-b807-4d33-99c0-7b78881f5ae3','UId':'3c70b8a9-b1ec-43c2-876f-82404e71a395','Col':4,'Row':40,'Format':'numberic','Value':'1812733460','TargetCode':''}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{'SheetId':'0e67e680-b807-4d33-99c0-7b78881f5ae3','UId':'12d35449-1610-445d-a82a-ca6aa3c24666','Col':5,'Row':40,'Format':'numberic','Value':'2227616179','TargetCode':''}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{'SheetId':'0e67e680-b807-4d33-99c0-7b78881f5ae3','UId':'12315a60-eed3-4b10-a10c-2f67a18ee638','Col':6,'Row':40,'Format':'numberic','Value':'0.0855886804841598','TargetCode':''}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{'SheetId':'0e67e680-b807-4d33-99c0-7b78881f5ae3','UId':'47fa62ea-4432-4646-9d4f-ee5aab71af85','Col':4,'Row':41,'Format':'numberic','Value':'362178972347','TargetCode':''}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{'SheetId':'0e67e680-b807-4d33-99c0-7b78881f5ae3','UId':'3afb4556-da28-46fc-a2b2-36ba72752042','Col':5,'Row':41,'Format':'numberic','Value':'351780453407','TargetCode':''}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{'SheetId':'0e67e680-b807-4d33-99c0-7b78881f5ae3','UId':'76b3aaa6-980e-4c01-b289-c500e2a6bc24','Col':6,'Row':41,'Format':'numberic','Value':'1.32472840556511','TargetCode':''}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{'SheetId':'0e67e680-b807-4d33-99c0-7b78881f5ae3','UId':'7104513d-d6f9-4449-8a07-2e2ffcb96545','Col':4,'Row':42,'Format':'numberic','Value':'24147717.96','TargetCode':''}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{'SheetId':'0e67e680-b807-4d33-99c0-7b78881f5ae3','UId':'3e6dbc06-a87f-42e5-8f05-e55e94914d01','Col':5,'Row':42,'Format':'numberic','Value':'23567789.15','TargetCode':''}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{'SheetId':'0e67e680-b807-4d33-99c0-7b78881f5ae3','UId':'f428fa58-01e3-47d4-8c5d-1c46168be529','Col':6,'Row':42,'Format':'numberic','Value':'1.23737871130293','TargetCode':''}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{'SheetId':'0e67e680-b807-4d33-99c0-7b78881f5ae3','UId':'4e4f6161-da0f-463f-8dd1-39772b1d4eda','Col':4,'Row':43,'Format':'numberic','Value':'14998.47','TargetCode':''}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{'SheetId':'0e67e680-b807-4d33-99c0-7b78881f5ae3','UId':'4a847a8c-942e-443a-8eae-7a36b88630ea','Col':5,'Row':43,'Format':'numberic','Value':'14926.32','TargetCode':''}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{'SheetId':'0e67e680-b807-4d33-99c0-7b78881f5ae3','UId':'b1a27640-3dfd-4efe-90b1-884e8ae97752','Col':6,'Row':43,'Format':'numberic','Value':'1.07059281202041','TargetCode':''}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{'SheetId':'9e57442d-faa2-4732-bfe8-6082c7f4cc3b','UId':'1ab6082b-49bd-46b5-a368-d8740fb12834','Col':4,'Row':2,'Format':'numberic','Value':'2390852246','TargetCode':''}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{'SheetId':'9e57442d-faa2-4732-bfe8-6082c7f4cc3b','UId':'220cbdc8-4631-4f07-a522-f901ab9a56b6','Col':5,'Row':2,'Format':'numberic','Value':'2446434693','TargetCode':''}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{'SheetId':'9e57442d-faa2-4732-bfe8-6082c7f4cc3b','UId':'44591e3f-5579-49aa-bc70-68808b3d1875','Col':6,'Row':2,'Format':'numberic','Value':'13826853489','TargetCode':''}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{'SheetId':'9e57442d-faa2-4732-bfe8-6082c7f4cc3b','UId':'469f6a2b-25ef-4e27-93c5-0caee9db4d81','Col':4,'Row':5,'ColDynamic':4,'RowDynamic':4,'Format':'numberic','Value':'2085296702','TargetCode':''}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{'SheetId':'9e57442d-faa2-4732-bfe8-6082c7f4cc3b','UId':'7b8d3f89-6827-40c2-b297-cf7a42237b42','Col':5,'Row':5,'ColDynamic':5,'RowDynamic':4,'Format':'numberic','Value':'2104287892','TargetCode':''}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{'SheetId':'9e57442d-faa2-4732-bfe8-6082c7f4cc3b','UId':'4ae5c9f2-f277-4de6-a00c-b59eae1b7410','Col':6,'Row':5,'ColDynamic':6,'RowDynamic':4,'Format':'numberic','Value':'11828757117','TargetCode':''}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{'SheetId':'9e57442d-faa2-4732-bfe8-6082c7f4cc3b','UId':'5cf117a3-96d2-4aaf-916d-02b16ba83420','Col':4,'Row':7,'ColDynamic':4,'RowDynamic':4,'Format':'numberic','Value':'305555544','TargetCode':''}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{'SheetId':'9e57442d-faa2-4732-bfe8-6082c7f4cc3b','UId':'89c23fea-c054-41d5-9d1e-0958d45c7a95','Col':5,'Row':7,'ColDynamic':5,'RowDynamic':4,'Format':'numberic','Value':'342146801','TargetCode':''}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{'SheetId':'9e57442d-faa2-4732-bfe8-6082c7f4cc3b','UId':'d5829e20-95a8-4535-904c-7e09f2cdc9f2','Col':6,'Row':7,'ColDynamic':6,'RowDynamic':4,'Format':'numberic','Value':'1998096372','TargetCode':''}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{'SheetId':'9e57442d-faa2-4732-bfe8-6082c7f4cc3b','UId':'21f3c77c-886e-43f3-9ba5-fdc740bf45a7','Col':4,'Row':11,'ColDynamic':4,'RowDynamic':8,'Format':'numberic','Value':'409816728','TargetCode':''}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{'SheetId':'9e57442d-faa2-4732-bfe8-6082c7f4cc3b','UId':'fff53ed1-05e1-4ac8-8249-2f48edf9fa14','Col':5,'Row':11,'ColDynamic':5,'RowDynamic':8,'Format':'numberic','Value':'406361353','TargetCode':''}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{'SheetId':'9e57442d-faa2-4732-bfe8-6082c7f4cc3b','UId':'c1a4252e-e2cb-4233-bed1-d3afc836ccc8','Col':6,'Row':11,'ColDynamic':6,'RowDynamic':8,'Format':'numberic','Value':'2391244983','TargetCode':''}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{'SheetId':'9e57442d-faa2-4732-bfe8-6082c7f4cc3b','UId':'2b4c7218-ef2f-452d-80ea-cb1d29493e04','Col':4,'Row':12,'Format':'numberic','Value':'324240307','TargetCode':''}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{'SheetId':'9e57442d-faa2-4732-bfe8-6082c7f4cc3b','UId':'2916fb19-bceb-454d-ad42-4fc7a299a2a3','Col':5,'Row':12,'Format':'numberic','Value':'325690001','TargetCode':''}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{'SheetId':'9e57442d-faa2-4732-bfe8-6082c7f4cc3b','UId':'4e500903-fadf-4a73-8849-257ec68842d0','Col':6,'Row':12,'Format':'numberic','Value':'1860311498','TargetCode':''}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{'SheetId':'9e57442d-faa2-4732-bfe8-6082c7f4cc3b','UId':'157e5771-4dd4-4ed6-838c-69dd228515cd','Col':4,'Row':14,'ColDynamic':4,'RowDynamic':11,'Format':'numberic','Value':'29805286','TargetCode':''}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{'SheetId':'9e57442d-faa2-4732-bfe8-6082c7f4cc3b','UId':'1e7708d3-6d2b-4639-8d85-59b3c9bf16f5','Col':5,'Row':14,'ColDynamic':5,'RowDynamic':11,'Format':'numberic','Value':'27089506','TargetCode':''}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{'SheetId':'9e57442d-faa2-4732-bfe8-6082c7f4cc3b','UId':'18031c0a-5fc4-4a35-8331-a60cef3972fd','Col':6,'Row':14,'ColDynamic':6,'RowDynamic':11,'Format':'numberic','Value':'177057506','TargetCode':''}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{'SheetId':'9e57442d-faa2-4732-bfe8-6082c7f4cc3b','UId':'a66486eb-4505-4714-830d-ba2c3c0c6cd7','Col':6,'Row':17,'Format':'numberic','Value':'178200000','TargetCode':''}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{'SheetId':'9e57442d-faa2-4732-bfe8-6082c7f4cc3b','UId':'35799ba3-fea0-48d2-b27f-56054b206bd2','Col':4,'Row':24,'ColDynamic':4,'RowDynamic':23,'Format':'numberic','Value':'10939736','TargetCode':''}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{'SheetId':'9e57442d-faa2-4732-bfe8-6082c7f4cc3b','UId':'1863aaae-65a9-4f9f-9c5d-b3b2a95e519b','Col':5,'Row':24,'ColDynamic':5,'RowDynamic':23,'Format':'numberic','Value':'11304392','TargetCode':''}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{'SheetId':'9e57442d-faa2-4732-bfe8-6082c7f4cc3b','UId':'45a838e8-921d-463e-8daa-a5c771a772aa','Col':6,'Row':24,'ColDynamic':6,'RowDynamic':23,'Format':'numberic','Value':'66003068','TargetCode':''}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{'SheetId':'9e57442d-faa2-4732-bfe8-6082c7f4cc3b','UId':'3e45938a-8b15-4a28-8d4e-6889d6469db5','Col':5,'Row':26,'ColDynamic':5,'RowDynamic':19,'Format':'numberic','Value':'10741936','TargetCode':''}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{'SheetId':'9e57442d-faa2-4732-bfe8-6082c7f4cc3b','UId':'3873886c-5e1c-44a4-ba3a-dae5f5accc8b','Col':6,'Row':26,'ColDynamic':6,'RowDynamic':19,'Format':'numberic','Value':'67741936','TargetCode':''}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{'SheetId':'9e57442d-faa2-4732-bfe8-6082c7f4cc3b','UId':'581705f2-b558-44e2-8b63-817b7dd987f8','Col':4,'Row':29,'Format':'numberic','Value':'657536','TargetCode':''}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{'SheetId':'9e57442d-faa2-4732-bfe8-6082c7f4cc3b','UId':'a342e52b-1996-43bd-aad7-3f3a098098b1','Col':5,'Row':29,'Format':'numberic','Value':'679454','TargetCode':''}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{'SheetId':'9e57442d-faa2-4732-bfe8-6082c7f4cc3b','UId':'ae6443cc-5c55-4f1a-a361-ff2dd22018a3','Col':6,'Row':29,'Format':'numberic','Value':'3967134','TargetCode':''}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{'SheetId':'9e57442d-faa2-4732-bfe8-6082c7f4cc3b','UId':'22eae942-46a3-4663-8bad-854ee399b27a','Col':4,'Row':32,'Format':'numberic','Value':'4230988','TargetCode':''}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{'SheetId':'9e57442d-faa2-4732-bfe8-6082c7f4cc3b','UId':'e86bd792-47df-41d4-b178-07deae52a1d3','Col':5,'Row':32,'Format':'numberic','Value':'115722','TargetCode':''}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{'SheetId':'9e57442d-faa2-4732-bfe8-6082c7f4cc3b','UId':'38ae0936-1d1f-43c1-92bd-8403ec08cfeb','Col':6,'Row':32,'Format':'numberic','Value':'30869860','TargetCode':''}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{'SheetId':'9e57442d-faa2-4732-bfe8-6082c7f4cc3b','UId':'a2f958ce-55fd-4741-a0a1-bdcf0dd1c8ec','Col':4,'Row':35,'Format':'numberic','Value':'1242875','TargetCode':''}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{'SheetId':'9e57442d-faa2-4732-bfe8-6082c7f4cc3b','UId':'393bdfde-2176-402e-9b16-331c74ac5995','Col':5,'Row':35,'Format':'numberic','Value':'1040342','TargetCode':''}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{'SheetId':'9e57442d-faa2-4732-bfe8-6082c7f4cc3b','UId':'61a21fd4-9c85-4c00-b1f5-a006461b16c9','Col':6,'Row':35,'Format':'numberic','Value':'7093981','TargetCode':''}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{'SheetId':'9e57442d-faa2-4732-bfe8-6082c7f4cc3b','UId':'c95f90f6-640a-4331-b0e8-54422c753940','Col':4,'Row':38,'Format':'numberic','Value':'1981035518','TargetCode':''}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{'SheetId':'9e57442d-faa2-4732-bfe8-6082c7f4cc3b','UId':'19caeda8-1e5a-4518-8250-4c15acb82c48','Col':5,'Row':38,'Format':'numberic','Value':'2040073340','TargetCode':''}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{'SheetId':'9e57442d-faa2-4732-bfe8-6082c7f4cc3b','UId':'d743182c-5853-46f3-8604-ad3aa58840b8','Col':6,'Row':38,'Format':'numberic','Value':'11435608506','TargetCode':''}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{'SheetId':'9e57442d-faa2-4732-bfe8-6082c7f4cc3b','UId':'5fb4cc84-0a90-4cae-ba19-392c839af798','Col':4,'Row':39,'Format':'numberic','Value':'-254751989','TargetCode':''}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{'SheetId':'9e57442d-faa2-4732-bfe8-6082c7f4cc3b','UId':'c14dbefc-c01b-44b0-a577-6f17c0396290','Col':5,'Row':39,'Format':'numberic','Value':'-673859503','TargetCode':''}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{'SheetId':'9e57442d-faa2-4732-bfe8-6082c7f4cc3b','UId':'d1eb0ab7-7a60-49c8-b8aa-39c894436edb','Col':6,'Row':39,'Format':'numberic','Value':'-777642429','TargetCode':''}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{'SheetId':'9e57442d-faa2-4732-bfe8-6082c7f4cc3b','UId':'7dc5398f-c841-400c-850b-875a5c468e05','Col':4,'Row':40,'Format':'numberic','Value':'-289285282','TargetCode':''}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{'SheetId':'9e57442d-faa2-4732-bfe8-6082c7f4cc3b','UId':'73bb9d14-e1ea-4394-a083-b8a649641cf9','Col':6,'Row':40,'Format':'numberic','Value':'-464327016','TargetCode':''}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{'SheetId':'9e57442d-faa2-4732-bfe8-6082c7f4cc3b','UId':'bab2e1a7-20d5-41fd-881b-9a21514bfc4f','Col':4,'Row':41,'Format':'numberic','Value':'34533293','TargetCode':''}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{'SheetId':'9e57442d-faa2-4732-bfe8-6082c7f4cc3b','UId':'128100c2-b671-4904-a5a9-41069ed12784','Col':5,'Row':41,'Format':'numberic','Value':'-673859503','TargetCode':''}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{'SheetId':'9e57442d-faa2-4732-bfe8-6082c7f4cc3b','UId':'04b06e65-b2eb-4858-bb0b-d72c0270f1f6','Col':6,'Row':41,'Format':'numberic','Value':'-313315413','TargetCode':''}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{'SheetId':'9e57442d-faa2-4732-bfe8-6082c7f4cc3b','UId':'0c34f541-ad2d-4bff-9fce-284295e89335','Col':4,'Row':42,'Format':'numberic','Value':'1726283529','TargetCode':''}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{'SheetId':'9e57442d-faa2-4732-bfe8-6082c7f4cc3b','UId':'a1069390-e9a5-41a9-8d0c-f5931f68451d','Col':5,'Row':42,'Format':'numberic','Value':'1366213837','TargetCode':''}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{'SheetId':'9e57442d-faa2-4732-bfe8-6082c7f4cc3b','UId':'943a903f-8f0c-48d3-9a7d-d0f797c51f06','Col':6,'Row':42,'Format':'numberic','Value':'10657966077','TargetCode':''}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{'SheetId':'9e57442d-faa2-4732-bfe8-6082c7f4cc3b','UId':'14ba2d4e-fc98-469f-8702-009a93d663bf','Col':4,'Row':43,'Format':'numberic','Value':'351780453407','TargetCode':''}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{'SheetId':'9e57442d-faa2-4732-bfe8-6082c7f4cc3b','UId':'46dc8404-c63b-42c5-af20-35a421a3b5ab','Col':5,'Row':43,'Format':'numberic','Value':'342709589494','TargetCode':''}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{'SheetId':'9e57442d-faa2-4732-bfe8-6082c7f4cc3b','UId':'a1137c7a-72fe-4907-952f-0a4daf353a5c','Col':6,'Row':43,'Format':'numberic','Value':'325895960307','TargetCode':''}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{'SheetId':'9e57442d-faa2-4732-bfe8-6082c7f4cc3b','UId':'ae182ae4-ecb8-4b3e-87b1-02fe2b8c8c6e','Col':4,'Row':44,'Format':'numberic','Value':'10398518940','TargetCode':''}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{'SheetId':'9e57442d-faa2-4732-bfe8-6082c7f4cc3b','UId':'c7c70708-3a08-4a71-8b5b-958036d28d83','Col':5,'Row':44,'Format':'numberic','Value':'9070863913','TargetCode':''}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{'SheetId':'9e57442d-faa2-4732-bfe8-6082c7f4cc3b','UId':'b56d1f06-ac4a-4581-bd76-0a7116bb9601','Col':6,'Row':44,'Format':'numberic','Value':'36283012040','TargetCode':''}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{'SheetId':'9e57442d-faa2-4732-bfe8-6082c7f4cc3b','UId':'071f8b6b-411a-4479-a1e0-68ae4989d4d4','Col':4,'Row':45,'Format':'numberic','Value':'1726283529','TargetCode':''}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{'SheetId':'9e57442d-faa2-4732-bfe8-6082c7f4cc3b','UId':'649fe867-7540-4d27-809f-914ad09af55e','Col':5,'Row':45,'Format':'numberic','Value':'1366213837','TargetCode':''}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{'SheetId':'9e57442d-faa2-4732-bfe8-6082c7f4cc3b','UId':'ce2f8942-9d48-4663-bc86-864ddeb2e9fb','Col':6,'Row':45,'Format':'numberic','Value':'10657966077','TargetCode':''}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{'SheetId':'9e57442d-faa2-4732-bfe8-6082c7f4cc3b','UId':'26da4aec-6928-4f66-88a5-fdfd0ee643e5','Col':4,'Row':47,'Format':'numberic','Value':'8672235411','TargetCode':''}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{'SheetId':'9e57442d-faa2-4732-bfe8-6082c7f4cc3b','UId':'9b98b4cd-1dc6-4f10-9fcd-3b02154fc346','Col':5,'Row':47,'Format':'numberic','Value':'7704650076','TargetCode':''}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{'SheetId':'9e57442d-faa2-4732-bfe8-6082c7f4cc3b','UId':'ab589e24-1208-4602-83e1-3b0d9a9ddac2','Col':6,'Row':47,'Format':'numberic','Value':'25625045963','TargetCode':''}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{'SheetId':'9e57442d-faa2-4732-bfe8-6082c7f4cc3b','UId':'a1e12271-7d9c-46e1-be1f-d3831e97dba6','Col':4,'Row':48,'Format':'numberic','Value':'362178972347','TargetCode':''}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{'SheetId':'9e57442d-faa2-4732-bfe8-6082c7f4cc3b','UId':'85d94755-db4c-439e-8336-6cbb28df62be','Col':5,'Row':48,'Format':'numberic','Value':'351780453407','TargetCode':''}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{'SheetId':'9e57442d-faa2-4732-bfe8-6082c7f4cc3b','UId':'d8a625ed-973b-4579-990b-8dd486f640c5','Col':6,'Row':48,'Format':'numberic','Value':'362178972347','TargetCode':''}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29),",'Row':",ROW(BCDanhMucDauTu_06029!A29),",","'ColDynamic':",COLUMN(BCDanhMucDauTu_06029!A30),",","'RowDynamic':",ROW(BCDanhMucDauTu_06029!A30),",","'Format':'numberic'",",'Value':'",SUBSTITUTE(BCDanhMucDauTu_06029!A29,"'","\'"),"','TargetCode':''}")</f>
        <v>{'SheetId':'1deb9a6e-dc5a-4908-87cc-034ee9747e20','UId':'b8c20cc2-e76a-461c-ace9-e83abfcc1775','Col':1,'Row':29,'ColDynamic':1,'RowDynamic':30,'Format':'numberic','Value':' ','TargetCode':''}</v>
      </c>
    </row>
    <row r="308" spans="1:1" x14ac:dyDescent="0.2">
      <c r="A308" t="str">
        <f>CONCATENATE("{'SheetId':'1deb9a6e-dc5a-4908-87cc-034ee9747e20'",",","'UId':'e6fa0887-9c0a-49b1-a5d5-d55f5bee7d17'",",'Col':",COLUMN(BCDanhMucDauTu_06029!B29),",'Row':",ROW(BCDanhMucDauTu_06029!B29),",","'ColDynamic':",COLUMN(BCDanhMucDauTu_06029!B30),",","'RowDynamic':",ROW(BCDanhMucDauTu_06029!B30),",","'Format':'string'",",'Value':'",SUBSTITUTE(BCDanhMucDauTu_06029!B29,"'","\'"),"','TargetCode':''}")</f>
        <v>{'SheetId':'1deb9a6e-dc5a-4908-87cc-034ee9747e20','UId':'e6fa0887-9c0a-49b1-a5d5-d55f5bee7d17','Col':2,'Row':29,'ColDynamic':2,'RowDynamic':30,'Format':'string','Value':'Tổng','TargetCode':''}</v>
      </c>
    </row>
    <row r="309" spans="1:1" x14ac:dyDescent="0.2">
      <c r="A309" t="str">
        <f>CONCATENATE("{'SheetId':'1deb9a6e-dc5a-4908-87cc-034ee9747e20'",",","'UId':'6a029111-438c-4c2c-a425-15433a16ea47'",",'Col':",COLUMN(BCDanhMucDauTu_06029!C29),",'Row':",ROW(BCDanhMucDauTu_06029!C29),",","'ColDynamic':",COLUMN(BCDanhMucDauTu_06029!C30),",","'RowDynamic':",ROW(BCDanhMucDauTu_06029!C30),",","'Format':'numberic'",",'Value':'",SUBSTITUTE(BCDanhMucDauTu_06029!C29,"'","\'"),"','TargetCode':''}")</f>
        <v>{'SheetId':'1deb9a6e-dc5a-4908-87cc-034ee9747e20','UId':'6a029111-438c-4c2c-a425-15433a16ea47','Col':3,'Row':29,'ColDynamic':3,'RowDynamic':30,'Format':'numberic','Value':'2252','TargetCode':''}</v>
      </c>
    </row>
    <row r="310" spans="1:1" x14ac:dyDescent="0.2">
      <c r="A310" t="str">
        <f>CONCATENATE("{'SheetId':'1deb9a6e-dc5a-4908-87cc-034ee9747e20'",",","'UId':'2af5b400-8abe-46e3-8b64-7efb4d13db84'",",'Col':",COLUMN(BCDanhMucDauTu_06029!D29),",'Row':",ROW(BCDanhMucDauTu_06029!D29),",","'ColDynamic':",COLUMN(BCDanhMucDauTu_06029!D30),",","'RowDynamic':",ROW(BCDanhMucDauTu_06029!D30),",","'Format':'numberic'",",'Value':'",SUBSTITUTE(BCDanhMucDauTu_06029!D29,"'","\'"),"','TargetCode':''}")</f>
        <v>{'SheetId':'1deb9a6e-dc5a-4908-87cc-034ee9747e20','UId':'2af5b400-8abe-46e3-8b64-7efb4d13db84','Col':4,'Row':29,'ColDynamic':4,'RowDynamic':30,'Format':'numberic','Value':'2926481','TargetCode':''}</v>
      </c>
    </row>
    <row r="311" spans="1:1" x14ac:dyDescent="0.2">
      <c r="A311" t="str">
        <f>CONCATENATE("{'SheetId':'1deb9a6e-dc5a-4908-87cc-034ee9747e20'",",","'UId':'142640d6-6a87-400c-bc3e-fd34124b8a95'",",'Col':",COLUMN(BCDanhMucDauTu_06029!E29),",'Row':",ROW(BCDanhMucDauTu_06029!E29),",","'ColDynamic':",COLUMN(BCDanhMucDauTu_06029!E30),",","'RowDynamic':",ROW(BCDanhMucDauTu_06029!E30),",","'Format':'numberic'",",'Value':'",SUBSTITUTE(BCDanhMucDauTu_06029!E29,"'","\'"),"','TargetCode':''}")</f>
        <v>{'SheetId':'1deb9a6e-dc5a-4908-87cc-034ee9747e20','UId':'142640d6-6a87-400c-bc3e-fd34124b8a95','Col':5,'Row':29,'ColDynamic':5,'RowDynamic':30,'Format':'numberic','Value':'','TargetCode':''}</v>
      </c>
    </row>
    <row r="312" spans="1:1" x14ac:dyDescent="0.2">
      <c r="A312" t="str">
        <f>CONCATENATE("{'SheetId':'1deb9a6e-dc5a-4908-87cc-034ee9747e20'",",","'UId':'a4748164-33b9-46bd-8561-e8b3f76700ee'",",'Col':",COLUMN(BCDanhMucDauTu_06029!F29),",'Row':",ROW(BCDanhMucDauTu_06029!F29),",","'ColDynamic':",COLUMN(BCDanhMucDauTu_06029!F30),",","'RowDynamic':",ROW(BCDanhMucDauTu_06029!F30),",","'Format':'numberic'",",'Value':'",SUBSTITUTE(BCDanhMucDauTu_06029!F29,"'","\'"),"','TargetCode':''}")</f>
        <v>{'SheetId':'1deb9a6e-dc5a-4908-87cc-034ee9747e20','UId':'a4748164-33b9-46bd-8561-e8b3f76700ee','Col':6,'Row':29,'ColDynamic':6,'RowDynamic':30,'Format':'numberic','Value':'303035068947','TargetCode':''}</v>
      </c>
    </row>
    <row r="313" spans="1:1" x14ac:dyDescent="0.2">
      <c r="A313" t="str">
        <f>CONCATENATE("{'SheetId':'1deb9a6e-dc5a-4908-87cc-034ee9747e20'",",","'UId':'8b15b2dd-95b7-4075-8cb9-63831db4f74a'",",'Col':",COLUMN(BCDanhMucDauTu_06029!G29),",'Row':",ROW(BCDanhMucDauTu_06029!G29),",","'ColDynamic':",COLUMN(BCDanhMucDauTu_06029!G30),",","'RowDynamic':",ROW(BCDanhMucDauTu_06029!G30),",","'Format':'numberic'",",'Value':'",SUBSTITUTE(BCDanhMucDauTu_06029!G29,"'","\'"),"','TargetCode':''}")</f>
        <v>{'SheetId':'1deb9a6e-dc5a-4908-87cc-034ee9747e20','UId':'8b15b2dd-95b7-4075-8cb9-63831db4f74a','Col':7,'Row':29,'ColDynamic':7,'RowDynamic':30,'Format':'numberic','Value':'0.832532895976698','TargetCode':''}</v>
      </c>
    </row>
    <row r="314" spans="1:1" x14ac:dyDescent="0.2">
      <c r="A314" t="str">
        <f>CONCATENATE("{'SheetId':'1deb9a6e-dc5a-4908-87cc-034ee9747e20'",",","'UId':'fe496e11-6071-47ac-9042-fb59341ce9d3'",",'Col':",COLUMN(BCDanhMucDauTu_06029!D30),",'Row':",ROW(BCDanhMucDauTu_06029!D30),",","'Format':'numberic'",",'Value':'",SUBSTITUTE(BCDanhMucDauTu_06029!D30,"'","\'"),"','TargetCode':''}")</f>
        <v>{'SheetId':'1deb9a6e-dc5a-4908-87cc-034ee9747e20','UId':'fe496e11-6071-47ac-9042-fb59341ce9d3','Col':4,'Row':30,'Format':'numberic','Value':' ','TargetCode':''}</v>
      </c>
    </row>
    <row r="315" spans="1:1" x14ac:dyDescent="0.2">
      <c r="A315" t="str">
        <f>CONCATENATE("{'SheetId':'1deb9a6e-dc5a-4908-87cc-034ee9747e20'",",","'UId':'8f08a933-d633-4287-845a-9819dc196996'",",'Col':",COLUMN(BCDanhMucDauTu_06029!E30),",'Row':",ROW(BCDanhMucDauTu_06029!E30),",","'Format':'numberic'",",'Value':'",SUBSTITUTE(BCDanhMucDauTu_06029!E30,"'","\'"),"','TargetCode':''}")</f>
        <v>{'SheetId':'1deb9a6e-dc5a-4908-87cc-034ee9747e20','UId':'8f08a933-d633-4287-845a-9819dc196996','Col':5,'Row':30,'Format':'numberic','Value':' ','TargetCode':''}</v>
      </c>
    </row>
    <row r="316" spans="1:1" x14ac:dyDescent="0.2">
      <c r="A316" t="str">
        <f>CONCATENATE("{'SheetId':'1deb9a6e-dc5a-4908-87cc-034ee9747e20'",",","'UId':'dad551f4-82a6-49f9-9019-06cb4c328a89'",",'Col':",COLUMN(BCDanhMucDauTu_06029!F30),",'Row':",ROW(BCDanhMucDauTu_06029!F30),",","'Format':'numberic'",",'Value':'",SUBSTITUTE(BCDanhMucDauTu_06029!F30,"'","\'"),"','TargetCode':''}")</f>
        <v>{'SheetId':'1deb9a6e-dc5a-4908-87cc-034ee9747e20','UId':'dad551f4-82a6-49f9-9019-06cb4c328a89','Col':6,'Row':30,'Format':'numberic','Value':' ','TargetCode':''}</v>
      </c>
    </row>
    <row r="317" spans="1:1" x14ac:dyDescent="0.2">
      <c r="A317" t="str">
        <f>CONCATENATE("{'SheetId':'1deb9a6e-dc5a-4908-87cc-034ee9747e20'",",","'UId':'7bf94847-0bfe-4d96-ab7a-1ce79d9343f5'",",'Col':",COLUMN(BCDanhMucDauTu_06029!G30),",'Row':",ROW(BCDanhMucDauTu_06029!G30),",","'Format':'numberic'",",'Value':'",SUBSTITUTE(BCDanhMucDauTu_06029!G30,"'","\'"),"','TargetCode':''}")</f>
        <v>{'SheetId':'1deb9a6e-dc5a-4908-87cc-034ee9747e20','UId':'7bf94847-0bfe-4d96-ab7a-1ce79d9343f5','Col':7,'Row':30,'Format':'numberic','Value':'','TargetCode':''}</v>
      </c>
    </row>
    <row r="318" spans="1:1" x14ac:dyDescent="0.2">
      <c r="A318" t="str">
        <f>CONCATENATE("{'SheetId':'1deb9a6e-dc5a-4908-87cc-034ee9747e20'",",","'UId':'55eed474-1147-4da3-9086-9e821874c0a4'",",'Col':",COLUMN(BCDanhMucDauTu_06029!A32),",'Row':",ROW(BCDanhMucDauTu_06029!A32),",","'ColDynamic':",COLUMN(BCDanhMucDauTu_06029!A35),",","'RowDynamic':",ROW(BCDanhMucDauTu_06029!A35),",","'Format':'numberic'",",'Value':'",SUBSTITUTE(BCDanhMucDauTu_06029!A32,"'","\'"),"','TargetCode':''}")</f>
        <v>{'SheetId':'1deb9a6e-dc5a-4908-87cc-034ee9747e20','UId':'55eed474-1147-4da3-9086-9e821874c0a4','Col':1,'Row':32,'ColDynamic':1,'RowDynamic':35,'Format':'numberic','Value':' ','TargetCode':''}</v>
      </c>
    </row>
    <row r="319" spans="1:1" x14ac:dyDescent="0.2">
      <c r="A319" t="str">
        <f>CONCATENATE("{'SheetId':'1deb9a6e-dc5a-4908-87cc-034ee9747e20'",",","'UId':'1c32b7bf-2ca1-44a0-8279-a8f01d6b7249'",",'Col':",COLUMN(BCDanhMucDauTu_06029!B32),",'Row':",ROW(BCDanhMucDauTu_06029!B32),",","'ColDynamic':",COLUMN(BCDanhMucDauTu_06029!B35),",","'RowDynamic':",ROW(BCDanhMucDauTu_06029!B35),",","'Format':'string'",",'Value':'",SUBSTITUTE(BCDanhMucDauTu_06029!B32,"'","\'"),"','TargetCode':''}")</f>
        <v>{'SheetId':'1deb9a6e-dc5a-4908-87cc-034ee9747e20','UId':'1c32b7bf-2ca1-44a0-8279-a8f01d6b7249','Col':2,'Row':32,'ColDynamic':2,'RowDynamic':35,'Format':'string','Value':'Tổng','TargetCode':''}</v>
      </c>
    </row>
    <row r="320" spans="1:1" x14ac:dyDescent="0.2">
      <c r="A320" t="str">
        <f>CONCATENATE("{'SheetId':'1deb9a6e-dc5a-4908-87cc-034ee9747e20'",",","'UId':'f6a0865a-7cc4-4bd5-9c41-171ccfbe8908'",",'Col':",COLUMN(BCDanhMucDauTu_06029!C32),",'Row':",ROW(BCDanhMucDauTu_06029!C32),",","'ColDynamic':",COLUMN(BCDanhMucDauTu_06029!C35),",","'RowDynamic':",ROW(BCDanhMucDauTu_06029!C35),",","'Format':'numberic'",",'Value':'",SUBSTITUTE(BCDanhMucDauTu_06029!C32,"'","\'"),"','TargetCode':''}")</f>
        <v>{'SheetId':'1deb9a6e-dc5a-4908-87cc-034ee9747e20','UId':'f6a0865a-7cc4-4bd5-9c41-171ccfbe8908','Col':3,'Row':32,'ColDynamic':3,'RowDynamic':35,'Format':'numberic','Value':'2254','TargetCode':''}</v>
      </c>
    </row>
    <row r="321" spans="1:1" x14ac:dyDescent="0.2">
      <c r="A321" t="str">
        <f>CONCATENATE("{'SheetId':'1deb9a6e-dc5a-4908-87cc-034ee9747e20'",",","'UId':'26677bc1-4784-4b02-a8da-eb1a17958c29'",",'Col':",COLUMN(BCDanhMucDauTu_06029!D32),",'Row':",ROW(BCDanhMucDauTu_06029!D32),",","'ColDynamic':",COLUMN(BCDanhMucDauTu_06029!D35),",","'RowDynamic':",ROW(BCDanhMucDauTu_06029!D35),",","'Format':'numberic'",",'Value':'",SUBSTITUTE(BCDanhMucDauTu_06029!D32,"'","\'"),"','TargetCode':''}")</f>
        <v>{'SheetId':'1deb9a6e-dc5a-4908-87cc-034ee9747e20','UId':'26677bc1-4784-4b02-a8da-eb1a17958c29','Col':4,'Row':32,'ColDynamic':4,'RowDynamic':35,'Format':'numberic','Value':' ','TargetCode':''}</v>
      </c>
    </row>
    <row r="322" spans="1:1" x14ac:dyDescent="0.2">
      <c r="A322" t="str">
        <f>CONCATENATE("{'SheetId':'1deb9a6e-dc5a-4908-87cc-034ee9747e20'",",","'UId':'8088aec8-68fc-443f-8fce-4f1788e831ff'",",'Col':",COLUMN(BCDanhMucDauTu_06029!E32),",'Row':",ROW(BCDanhMucDauTu_06029!E32),",","'ColDynamic':",COLUMN(BCDanhMucDauTu_06029!E35),",","'RowDynamic':",ROW(BCDanhMucDauTu_06029!E35),",","'Format':'numberic'",",'Value':'",SUBSTITUTE(BCDanhMucDauTu_06029!E32,"'","\'"),"','TargetCode':''}")</f>
        <v>{'SheetId':'1deb9a6e-dc5a-4908-87cc-034ee9747e20','UId':'8088aec8-68fc-443f-8fce-4f1788e831ff','Col':5,'Row':32,'ColDynamic':5,'RowDynamic':35,'Format':'numberic','Value':' ','TargetCode':''}</v>
      </c>
    </row>
    <row r="323" spans="1:1" x14ac:dyDescent="0.2">
      <c r="A323" t="str">
        <f>CONCATENATE("{'SheetId':'1deb9a6e-dc5a-4908-87cc-034ee9747e20'",",","'UId':'109895da-3858-4d8d-ab90-543bcf58b23e'",",'Col':",COLUMN(BCDanhMucDauTu_06029!F32),",'Row':",ROW(BCDanhMucDauTu_06029!F32),",","'ColDynamic':",COLUMN(BCDanhMucDauTu_06029!F35),",","'RowDynamic':",ROW(BCDanhMucDauTu_06029!F35),",","'Format':'numberic'",",'Value':'",SUBSTITUTE(BCDanhMucDauTu_06029!F32,"'","\'"),"','TargetCode':''}")</f>
        <v>{'SheetId':'1deb9a6e-dc5a-4908-87cc-034ee9747e20','UId':'109895da-3858-4d8d-ab90-543bcf58b23e','Col':6,'Row':32,'ColDynamic':6,'RowDynamic':35,'Format':'numberic','Value':' ','TargetCode':''}</v>
      </c>
    </row>
    <row r="324" spans="1:1" x14ac:dyDescent="0.2">
      <c r="A324" t="str">
        <f>CONCATENATE("{'SheetId':'1deb9a6e-dc5a-4908-87cc-034ee9747e20'",",","'UId':'b12319f9-b486-4e3c-968f-635c2693280b'",",'Col':",COLUMN(BCDanhMucDauTu_06029!G32),",'Row':",ROW(BCDanhMucDauTu_06029!G32),",","'ColDynamic':",COLUMN(BCDanhMucDauTu_06029!G35),",","'RowDynamic':",ROW(BCDanhMucDauTu_06029!G35),",","'Format':'numberic'",",'Value':'",SUBSTITUTE(BCDanhMucDauTu_06029!G32,"'","\'"),"','TargetCode':''}")</f>
        <v>{'SheetId':'1deb9a6e-dc5a-4908-87cc-034ee9747e20','UId':'b12319f9-b486-4e3c-968f-635c2693280b','Col':7,'Row':32,'ColDynamic':7,'RowDynamic':35,'Format':'numberic','Value':'','TargetCode':''}</v>
      </c>
    </row>
    <row r="325" spans="1:1" x14ac:dyDescent="0.2">
      <c r="A325" t="str">
        <f>CONCATENATE("{'SheetId':'1deb9a6e-dc5a-4908-87cc-034ee9747e20'",",","'UId':'740ad2fc-8f8c-4571-bfbb-d73a204a23fa'",",'Col':",COLUMN(BCDanhMucDauTu_06029!D33),",'Row':",ROW(BCDanhMucDauTu_06029!D33),",","'Format':'numberic'",",'Value':'",SUBSTITUTE(BCDanhMucDauTu_06029!D33,"'","\'"),"','TargetCode':''}")</f>
        <v>{'SheetId':'1deb9a6e-dc5a-4908-87cc-034ee9747e20','UId':'740ad2fc-8f8c-4571-bfbb-d73a204a23fa','Col':4,'Row':33,'Format':'numberic','Value':'2926481','TargetCode':''}</v>
      </c>
    </row>
    <row r="326" spans="1:1" x14ac:dyDescent="0.2">
      <c r="A326" t="str">
        <f>CONCATENATE("{'SheetId':'1deb9a6e-dc5a-4908-87cc-034ee9747e20'",",","'UId':'41643327-c3cb-4259-acbc-d10c8c939580'",",'Col':",COLUMN(BCDanhMucDauTu_06029!E33),",'Row':",ROW(BCDanhMucDauTu_06029!E33),",","'Format':'numberic'",",'Value':'",SUBSTITUTE(BCDanhMucDauTu_06029!E33,"'","\'"),"','TargetCode':''}")</f>
        <v>{'SheetId':'1deb9a6e-dc5a-4908-87cc-034ee9747e20','UId':'41643327-c3cb-4259-acbc-d10c8c939580','Col':5,'Row':33,'Format':'numberic','Value':'','TargetCode':''}</v>
      </c>
    </row>
    <row r="327" spans="1:1" x14ac:dyDescent="0.2">
      <c r="A327" t="str">
        <f>CONCATENATE("{'SheetId':'1deb9a6e-dc5a-4908-87cc-034ee9747e20'",",","'UId':'d007d564-0a98-45f4-94c4-a2e4056245bc'",",'Col':",COLUMN(BCDanhMucDauTu_06029!F33),",'Row':",ROW(BCDanhMucDauTu_06029!F33),",","'Format':'numberic'",",'Value':'",SUBSTITUTE(BCDanhMucDauTu_06029!F33,"'","\'"),"','TargetCode':''}")</f>
        <v>{'SheetId':'1deb9a6e-dc5a-4908-87cc-034ee9747e20','UId':'d007d564-0a98-45f4-94c4-a2e4056245bc','Col':6,'Row':33,'Format':'numberic','Value':'303035068947','TargetCode':''}</v>
      </c>
    </row>
    <row r="328" spans="1:1" x14ac:dyDescent="0.2">
      <c r="A328" t="str">
        <f>CONCATENATE("{'SheetId':'1deb9a6e-dc5a-4908-87cc-034ee9747e20'",",","'UId':'87b8e950-d5f9-45b4-8cfb-d8108dd16f8f'",",'Col':",COLUMN(BCDanhMucDauTu_06029!G33),",'Row':",ROW(BCDanhMucDauTu_06029!G33),",","'Format':'numberic'",",'Value':'",SUBSTITUTE(BCDanhMucDauTu_06029!G33,"'","\'"),"','TargetCode':''}")</f>
        <v>{'SheetId':'1deb9a6e-dc5a-4908-87cc-034ee9747e20','UId':'87b8e950-d5f9-45b4-8cfb-d8108dd16f8f','Col':7,'Row':33,'Format':'numberic','Value':'0.832532895976698','TargetCode':''}</v>
      </c>
    </row>
    <row r="329" spans="1:1" x14ac:dyDescent="0.2">
      <c r="A329" t="str">
        <f>CONCATENATE("{'SheetId':'1deb9a6e-dc5a-4908-87cc-034ee9747e20'",",","'UId':'70e2406f-94eb-466f-8d09-837ad44a449c'",",'Col':",COLUMN(BCDanhMucDauTu_06029!D34),",'Row':",ROW(BCDanhMucDauTu_06029!D34),",","'Format':'numberic'",",'Value':'",SUBSTITUTE(BCDanhMucDauTu_06029!D34,"'","\'"),"','TargetCode':''}")</f>
        <v>{'SheetId':'1deb9a6e-dc5a-4908-87cc-034ee9747e20','UId':'70e2406f-94eb-466f-8d09-837ad44a449c','Col':4,'Row':34,'Format':'numberic','Value':' ','TargetCode':''}</v>
      </c>
    </row>
    <row r="330" spans="1:1" x14ac:dyDescent="0.2">
      <c r="A330" t="str">
        <f>CONCATENATE("{'SheetId':'1deb9a6e-dc5a-4908-87cc-034ee9747e20'",",","'UId':'d0c68994-6723-45f4-a51b-ec4a1f1cb761'",",'Col':",COLUMN(BCDanhMucDauTu_06029!E34),",'Row':",ROW(BCDanhMucDauTu_06029!E34),",","'Format':'numberic'",",'Value':'",SUBSTITUTE(BCDanhMucDauTu_06029!E34,"'","\'"),"','TargetCode':''}")</f>
        <v>{'SheetId':'1deb9a6e-dc5a-4908-87cc-034ee9747e20','UId':'d0c68994-6723-45f4-a51b-ec4a1f1cb761','Col':5,'Row':34,'Format':'numberic','Value':' ','TargetCode':''}</v>
      </c>
    </row>
    <row r="331" spans="1:1" x14ac:dyDescent="0.2">
      <c r="A331" t="str">
        <f>CONCATENATE("{'SheetId':'1deb9a6e-dc5a-4908-87cc-034ee9747e20'",",","'UId':'6c78638c-c601-49bf-a9e5-d48c4258eadd'",",'Col':",COLUMN(BCDanhMucDauTu_06029!F34),",'Row':",ROW(BCDanhMucDauTu_06029!F34),",","'Format':'numberic'",",'Value':'",SUBSTITUTE(BCDanhMucDauTu_06029!F34,"'","\'"),"','TargetCode':''}")</f>
        <v>{'SheetId':'1deb9a6e-dc5a-4908-87cc-034ee9747e20','UId':'6c78638c-c601-49bf-a9e5-d48c4258eadd','Col':6,'Row':34,'Format':'numberic','Value':' ','TargetCode':''}</v>
      </c>
    </row>
    <row r="332" spans="1:1" x14ac:dyDescent="0.2">
      <c r="A332" t="str">
        <f>CONCATENATE("{'SheetId':'1deb9a6e-dc5a-4908-87cc-034ee9747e20'",",","'UId':'bb82eed3-a7c3-4954-be20-20a9717d4026'",",'Col':",COLUMN(BCDanhMucDauTu_06029!G34),",'Row':",ROW(BCDanhMucDauTu_06029!G34),",","'Format':'numberic'",",'Value':'",SUBSTITUTE(BCDanhMucDauTu_06029!G34,"'","\'"),"','TargetCode':''}")</f>
        <v>{'SheetId':'1deb9a6e-dc5a-4908-87cc-034ee9747e20','UId':'bb82eed3-a7c3-4954-be20-20a9717d4026','Col':7,'Row':34,'Format':'numberic','Value':'','TargetCode':''}</v>
      </c>
    </row>
    <row r="333" spans="1:1" x14ac:dyDescent="0.2">
      <c r="A333" t="str">
        <f>CONCATENATE("{'SheetId':'1deb9a6e-dc5a-4908-87cc-034ee9747e20'",",","'UId':'4fe6fd2f-049f-4c3b-a78b-58fd08d62d7d'",",'Col':",COLUMN(BCDanhMucDauTu_06029!A36),",'Row':",ROW(BCDanhMucDauTu_06029!A36),",","'ColDynamic':",COLUMN(BCDanhMucDauTu_06029!A39),",","'RowDynamic':",ROW(BCDanhMucDauTu_06029!A39),",","'Format':'numberic'",",'Value':'",SUBSTITUTE(BCDanhMucDauTu_06029!A36,"'","\'"),"','TargetCode':''}")</f>
        <v>{'SheetId':'1deb9a6e-dc5a-4908-87cc-034ee9747e20','UId':'4fe6fd2f-049f-4c3b-a78b-58fd08d62d7d','Col':1,'Row':36,'ColDynamic':1,'RowDynamic':39,'Format':'numberic','Value':' ','TargetCode':''}</v>
      </c>
    </row>
    <row r="334" spans="1:1" x14ac:dyDescent="0.2">
      <c r="A334" t="str">
        <f>CONCATENATE("{'SheetId':'1deb9a6e-dc5a-4908-87cc-034ee9747e20'",",","'UId':'21737fa5-5263-466a-9802-c554ec94ffeb'",",'Col':",COLUMN(BCDanhMucDauTu_06029!B36),",'Row':",ROW(BCDanhMucDauTu_06029!B36),",","'ColDynamic':",COLUMN(BCDanhMucDauTu_06029!B39),",","'RowDynamic':",ROW(BCDanhMucDauTu_06029!B39),",","'Format':'string'",",'Value':'",SUBSTITUTE(BCDanhMucDauTu_06029!B36,"'","\'"),"','TargetCode':''}")</f>
        <v>{'SheetId':'1deb9a6e-dc5a-4908-87cc-034ee9747e20','UId':'21737fa5-5263-466a-9802-c554ec94ffeb','Col':2,'Row':36,'ColDynamic':2,'RowDynamic':39,'Format':'string','Value':'Tổng','TargetCode':''}</v>
      </c>
    </row>
    <row r="335" spans="1:1" x14ac:dyDescent="0.2">
      <c r="A335" t="str">
        <f>CONCATENATE("{'SheetId':'1deb9a6e-dc5a-4908-87cc-034ee9747e20'",",","'UId':'b1780ae8-e3e9-4d68-b8e3-06dc22233b5c'",",'Col':",COLUMN(BCDanhMucDauTu_06029!C36),",'Row':",ROW(BCDanhMucDauTu_06029!C36),",","'ColDynamic':",COLUMN(BCDanhMucDauTu_06029!C39),",","'RowDynamic':",ROW(BCDanhMucDauTu_06029!C39),",","'Format':'numberic'",",'Value':'",SUBSTITUTE(BCDanhMucDauTu_06029!C36,"'","\'"),"','TargetCode':''}")</f>
        <v>{'SheetId':'1deb9a6e-dc5a-4908-87cc-034ee9747e20','UId':'b1780ae8-e3e9-4d68-b8e3-06dc22233b5c','Col':3,'Row':36,'ColDynamic':3,'RowDynamic':39,'Format':'numberic','Value':'2257','TargetCode':''}</v>
      </c>
    </row>
    <row r="336" spans="1:1" x14ac:dyDescent="0.2">
      <c r="A336" t="str">
        <f>CONCATENATE("{'SheetId':'1deb9a6e-dc5a-4908-87cc-034ee9747e20'",",","'UId':'fd0c415a-d2bc-42ee-b389-414f8400dae8'",",'Col':",COLUMN(BCDanhMucDauTu_06029!D36),",'Row':",ROW(BCDanhMucDauTu_06029!D36),",","'ColDynamic':",COLUMN(BCDanhMucDauTu_06029!D39),",","'RowDynamic':",ROW(BCDanhMucDauTu_06029!D39),",","'Format':'numberic'",",'Value':'",SUBSTITUTE(BCDanhMucDauTu_06029!D36,"'","\'"),"','TargetCode':''}")</f>
        <v>{'SheetId':'1deb9a6e-dc5a-4908-87cc-034ee9747e20','UId':'fd0c415a-d2bc-42ee-b389-414f8400dae8','Col':4,'Row':36,'ColDynamic':4,'RowDynamic':39,'Format':'numberic','Value':'                                               ','TargetCode':''}</v>
      </c>
    </row>
    <row r="337" spans="1:1" x14ac:dyDescent="0.2">
      <c r="A337" t="str">
        <f>CONCATENATE("{'SheetId':'1deb9a6e-dc5a-4908-87cc-034ee9747e20'",",","'UId':'816243e8-9c85-4ba1-805c-371f6b4844e4'",",'Col':",COLUMN(BCDanhMucDauTu_06029!E36),",'Row':",ROW(BCDanhMucDauTu_06029!E36),",","'ColDynamic':",COLUMN(BCDanhMucDauTu_06029!E39),",","'RowDynamic':",ROW(BCDanhMucDauTu_06029!E39),",","'Format':'numberic'",",'Value':'",SUBSTITUTE(BCDanhMucDauTu_06029!E36,"'","\'"),"','TargetCode':''}")</f>
        <v>{'SheetId':'1deb9a6e-dc5a-4908-87cc-034ee9747e20','UId':'816243e8-9c85-4ba1-805c-371f6b4844e4','Col':5,'Row':36,'ColDynamic':5,'RowDynamic':39,'Format':'numberic','Value':'                                               ','TargetCode':''}</v>
      </c>
    </row>
    <row r="338" spans="1:1" x14ac:dyDescent="0.2">
      <c r="A338" t="str">
        <f>CONCATENATE("{'SheetId':'1deb9a6e-dc5a-4908-87cc-034ee9747e20'",",","'UId':'2efa8183-1804-400f-919b-54e0d328e017'",",'Col':",COLUMN(BCDanhMucDauTu_06029!F36),",'Row':",ROW(BCDanhMucDauTu_06029!F36),",","'ColDynamic':",COLUMN(BCDanhMucDauTu_06029!F39),",","'RowDynamic':",ROW(BCDanhMucDauTu_06029!F39),",","'Format':'numberic'",",'Value':'",SUBSTITUTE(BCDanhMucDauTu_06029!F36,"'","\'"),"','TargetCode':''}")</f>
        <v>{'SheetId':'1deb9a6e-dc5a-4908-87cc-034ee9747e20','UId':'2efa8183-1804-400f-919b-54e0d328e017','Col':6,'Row':36,'ColDynamic':6,'RowDynamic':39,'Format':'numberic','Value':'12593756823','TargetCode':''}</v>
      </c>
    </row>
    <row r="339" spans="1:1" x14ac:dyDescent="0.2">
      <c r="A339" t="str">
        <f>CONCATENATE("{'SheetId':'1deb9a6e-dc5a-4908-87cc-034ee9747e20'",",","'UId':'890ca93f-4ffa-4063-bc4e-3ca8427d321f'",",'Col':",COLUMN(BCDanhMucDauTu_06029!G36),",'Row':",ROW(BCDanhMucDauTu_06029!G36),",","'ColDynamic':",COLUMN(BCDanhMucDauTu_06029!G39),",","'RowDynamic':",ROW(BCDanhMucDauTu_06029!G39),",","'Format':'numberic'",",'Value':'",SUBSTITUTE(BCDanhMucDauTu_06029!G36,"'","\'"),"','TargetCode':''}")</f>
        <v>{'SheetId':'1deb9a6e-dc5a-4908-87cc-034ee9747e20','UId':'890ca93f-4ffa-4063-bc4e-3ca8427d321f','Col':7,'Row':36,'ColDynamic':7,'RowDynamic':39,'Format':'numberic','Value':'0.0345990214119813','TargetCode':''}</v>
      </c>
    </row>
    <row r="340" spans="1:1" x14ac:dyDescent="0.2">
      <c r="A340" t="str">
        <f>CONCATENATE("{'SheetId':'1deb9a6e-dc5a-4908-87cc-034ee9747e20'",",","'UId':'df249e66-a9ea-45a2-9c76-d51aecb2379d'",",'Col':",COLUMN(BCDanhMucDauTu_06029!D37),",'Row':",ROW(BCDanhMucDauTu_06029!D37),",","'Format':'numberic'",",'Value':'",SUBSTITUTE(BCDanhMucDauTu_06029!D37,"'","\'"),"','TargetCode':''}")</f>
        <v>{'SheetId':'1deb9a6e-dc5a-4908-87cc-034ee9747e20','UId':'df249e66-a9ea-45a2-9c76-d51aecb2379d','Col':4,'Row':37,'Format':'numberic','Value':' ','TargetCode':''}</v>
      </c>
    </row>
    <row r="341" spans="1:1" x14ac:dyDescent="0.2">
      <c r="A341" t="str">
        <f>CONCATENATE("{'SheetId':'1deb9a6e-dc5a-4908-87cc-034ee9747e20'",",","'UId':'a81df1b4-0c26-4bbd-9a9d-27dc4b538b2c'",",'Col':",COLUMN(BCDanhMucDauTu_06029!E37),",'Row':",ROW(BCDanhMucDauTu_06029!E37),",","'Format':'numberic'",",'Value':'",SUBSTITUTE(BCDanhMucDauTu_06029!E37,"'","\'"),"','TargetCode':''}")</f>
        <v>{'SheetId':'1deb9a6e-dc5a-4908-87cc-034ee9747e20','UId':'a81df1b4-0c26-4bbd-9a9d-27dc4b538b2c','Col':5,'Row':37,'Format':'numberic','Value':' ','TargetCode':''}</v>
      </c>
    </row>
    <row r="342" spans="1:1" x14ac:dyDescent="0.2">
      <c r="A342" t="str">
        <f>CONCATENATE("{'SheetId':'1deb9a6e-dc5a-4908-87cc-034ee9747e20'",",","'UId':'4a9e3616-ca24-464d-b5e2-89b07d4dab94'",",'Col':",COLUMN(BCDanhMucDauTu_06029!F37),",'Row':",ROW(BCDanhMucDauTu_06029!F37),",","'Format':'numberic'",",'Value':'",SUBSTITUTE(BCDanhMucDauTu_06029!F37,"'","\'"),"','TargetCode':''}")</f>
        <v>{'SheetId':'1deb9a6e-dc5a-4908-87cc-034ee9747e20','UId':'4a9e3616-ca24-464d-b5e2-89b07d4dab94','Col':6,'Row':37,'Format':'numberic','Value':' ','TargetCode':''}</v>
      </c>
    </row>
    <row r="343" spans="1:1" x14ac:dyDescent="0.2">
      <c r="A343" t="str">
        <f>CONCATENATE("{'SheetId':'1deb9a6e-dc5a-4908-87cc-034ee9747e20'",",","'UId':'4cbb5dbb-7a56-4367-b451-172c5d9fc088'",",'Col':",COLUMN(BCDanhMucDauTu_06029!G37),",'Row':",ROW(BCDanhMucDauTu_06029!G37),",","'Format':'numberic'",",'Value':'",SUBSTITUTE(BCDanhMucDauTu_06029!G37,"'","\'"),"','TargetCode':''}")</f>
        <v>{'SheetId':'1deb9a6e-dc5a-4908-87cc-034ee9747e20','UId':'4cbb5dbb-7a56-4367-b451-172c5d9fc088','Col':7,'Row':37,'Format':'numberic','Value':'','TargetCode':''}</v>
      </c>
    </row>
    <row r="344" spans="1:1" x14ac:dyDescent="0.2">
      <c r="A344" t="str">
        <f>CONCATENATE("{'SheetId':'1deb9a6e-dc5a-4908-87cc-034ee9747e20'",",","'UId':'70357de6-0706-48a2-a361-da95bcaa1827'",",'Col':",COLUMN(BCDanhMucDauTu_06029!D38),",'Row':",ROW(BCDanhMucDauTu_06029!D38),",","'Format':'numberic'",",'Value':'",SUBSTITUTE(BCDanhMucDauTu_06029!D38,"'","\'"),"','TargetCode':''}")</f>
        <v>{'SheetId':'1deb9a6e-dc5a-4908-87cc-034ee9747e20','UId':'70357de6-0706-48a2-a361-da95bcaa1827','Col':4,'Row':38,'Format':'numberic','Value':' ','TargetCode':''}</v>
      </c>
    </row>
    <row r="345" spans="1:1" x14ac:dyDescent="0.2">
      <c r="A345" t="str">
        <f>CONCATENATE("{'SheetId':'1deb9a6e-dc5a-4908-87cc-034ee9747e20'",",","'UId':'4f148c59-190d-4dad-aff9-126f4ce81c6d'",",'Col':",COLUMN(BCDanhMucDauTu_06029!E38),",'Row':",ROW(BCDanhMucDauTu_06029!E38),",","'Format':'numberic'",",'Value':'",SUBSTITUTE(BCDanhMucDauTu_06029!E38,"'","\'"),"','TargetCode':''}")</f>
        <v>{'SheetId':'1deb9a6e-dc5a-4908-87cc-034ee9747e20','UId':'4f148c59-190d-4dad-aff9-126f4ce81c6d','Col':5,'Row':38,'Format':'numberic','Value':' ','TargetCode':''}</v>
      </c>
    </row>
    <row r="346" spans="1:1" x14ac:dyDescent="0.2">
      <c r="A346" t="str">
        <f>CONCATENATE("{'SheetId':'1deb9a6e-dc5a-4908-87cc-034ee9747e20'",",","'UId':'6ba9d2bf-7322-4bb6-be73-05a728f53c5a'",",'Col':",COLUMN(BCDanhMucDauTu_06029!F38),",'Row':",ROW(BCDanhMucDauTu_06029!F38),",","'Format':'numberic'",",'Value':'",SUBSTITUTE(BCDanhMucDauTu_06029!F38,"'","\'"),"','TargetCode':''}")</f>
        <v>{'SheetId':'1deb9a6e-dc5a-4908-87cc-034ee9747e20','UId':'6ba9d2bf-7322-4bb6-be73-05a728f53c5a','Col':6,'Row':38,'Format':'numberic','Value':'3573694804','TargetCode':''}</v>
      </c>
    </row>
    <row r="347" spans="1:1" x14ac:dyDescent="0.2">
      <c r="A347" t="str">
        <f>CONCATENATE("{'SheetId':'1deb9a6e-dc5a-4908-87cc-034ee9747e20'",",","'UId':'cad08826-aed0-458d-a3df-563ee1ca2782'",",'Col':",COLUMN(BCDanhMucDauTu_06029!G38),",'Row':",ROW(BCDanhMucDauTu_06029!G38),",","'Format':'numberic'",",'Value':'",SUBSTITUTE(BCDanhMucDauTu_06029!G38,"'","\'"),"','TargetCode':''}")</f>
        <v>{'SheetId':'1deb9a6e-dc5a-4908-87cc-034ee9747e20','UId':'cad08826-aed0-458d-a3df-563ee1ca2782','Col':7,'Row':38,'Format':'numberic','Value':'0.00981806658499764','TargetCode':''}</v>
      </c>
    </row>
    <row r="348" spans="1:1" x14ac:dyDescent="0.2">
      <c r="A348" t="str">
        <f>CONCATENATE("{'SheetId':'1deb9a6e-dc5a-4908-87cc-034ee9747e20'",",","'UId':'26452794-e0d2-44f2-8c51-7f5465fbf4cf'",",'Col':",COLUMN(BCDanhMucDauTu_06029!A40),",'Row':",ROW(BCDanhMucDauTu_06029!A40),",","'ColDynamic':",COLUMN(BCDanhMucDauTu_06029!A37),",","'RowDynamic':",ROW(BCDanhMucDauTu_06029!A37),",","'Format':'string'",",'Value':'",SUBSTITUTE(BCDanhMucDauTu_06029!A40,"'","\'"),"','TargetCode':''}")</f>
        <v>{'SheetId':'1deb9a6e-dc5a-4908-87cc-034ee9747e20','UId':'26452794-e0d2-44f2-8c51-7f5465fbf4cf','Col':1,'Row':40,'ColDynamic':1,'RowDynamic':37,'Format':'string','Value':' ','TargetCode':''}</v>
      </c>
    </row>
    <row r="349" spans="1:1" x14ac:dyDescent="0.2">
      <c r="A349" t="str">
        <f>CONCATENATE("{'SheetId':'1deb9a6e-dc5a-4908-87cc-034ee9747e20'",",","'UId':'9b14eff9-5e45-4cf1-9494-0604b89ed28b'",",'Col':",COLUMN(BCDanhMucDauTu_06029!B40),",'Row':",ROW(BCDanhMucDauTu_06029!B40),",","'ColDynamic':",COLUMN(BCDanhMucDauTu_06029!B37),",","'RowDynamic':",ROW(BCDanhMucDauTu_06029!B37),",","'Format':'string'",",'Value':'",SUBSTITUTE(BCDanhMucDauTu_06029!B40,"'","\'"),"','TargetCode':''}")</f>
        <v>{'SheetId':'1deb9a6e-dc5a-4908-87cc-034ee9747e20','UId':'9b14eff9-5e45-4cf1-9494-0604b89ed28b','Col':2,'Row':40,'ColDynamic':2,'RowDynamic':37,'Format':'string','Value':'Tiền gửi ngân hàng dưới 3 tháng','TargetCode':''}</v>
      </c>
    </row>
    <row r="350" spans="1:1" x14ac:dyDescent="0.2">
      <c r="A350" t="str">
        <f>CONCATENATE("{'SheetId':'1deb9a6e-dc5a-4908-87cc-034ee9747e20'",",","'UId':'8d66f097-23e3-4ef9-8131-e5ac52c6b32f'",",'Col':",COLUMN(BCDanhMucDauTu_06029!C40),",'Row':",ROW(BCDanhMucDauTu_06029!C40),",","'ColDynamic':",COLUMN(BCDanhMucDauTu_06029!C37),",","'RowDynamic':",ROW(BCDanhMucDauTu_06029!C37),",","'Format':'string'",",'Value':'",SUBSTITUTE(BCDanhMucDauTu_06029!C40,"'","\'"),"','TargetCode':''}")</f>
        <v>{'SheetId':'1deb9a6e-dc5a-4908-87cc-034ee9747e20','UId':'8d66f097-23e3-4ef9-8131-e5ac52c6b32f','Col':3,'Row':40,'ColDynamic':3,'RowDynamic':37,'Format':'string','Value':'2260','TargetCode':''}</v>
      </c>
    </row>
    <row r="351" spans="1:1" x14ac:dyDescent="0.2">
      <c r="A351" t="str">
        <f>CONCATENATE("{'SheetId':'1deb9a6e-dc5a-4908-87cc-034ee9747e20'",",","'UId':'ead9614a-658c-4220-bedf-ca1bfba113ca'",",'Col':",COLUMN(BCDanhMucDauTu_06029!D40),",'Row':",ROW(BCDanhMucDauTu_06029!D40),",","'ColDynamic':",COLUMN(BCDanhMucDauTu_06029!D37),",","'RowDynamic':",ROW(BCDanhMucDauTu_06029!D37),",","'Format':'numberic'",",'Value':'",SUBSTITUTE(BCDanhMucDauTu_06029!D40,"'","\'"),"','TargetCode':''}")</f>
        <v>{'SheetId':'1deb9a6e-dc5a-4908-87cc-034ee9747e20','UId':'ead9614a-658c-4220-bedf-ca1bfba113ca','Col':4,'Row':40,'ColDynamic':4,'RowDynamic':37,'Format':'numberic','Value':' ','TargetCode':''}</v>
      </c>
    </row>
    <row r="352" spans="1:1" x14ac:dyDescent="0.2">
      <c r="A352" t="str">
        <f>CONCATENATE("{'SheetId':'1deb9a6e-dc5a-4908-87cc-034ee9747e20'",",","'UId':'4fdfc09c-5e5b-40ad-b617-c48d140e6fbc'",",'Col':",COLUMN(BCDanhMucDauTu_06029!E40),",'Row':",ROW(BCDanhMucDauTu_06029!E40),",","'ColDynamic':",COLUMN(BCDanhMucDauTu_06029!E37),",","'RowDynamic':",ROW(BCDanhMucDauTu_06029!E37),",","'Format':'numberic'",",'Value':'",SUBSTITUTE(BCDanhMucDauTu_06029!E40,"'","\'"),"','TargetCode':''}")</f>
        <v>{'SheetId':'1deb9a6e-dc5a-4908-87cc-034ee9747e20','UId':'4fdfc09c-5e5b-40ad-b617-c48d140e6fbc','Col':5,'Row':40,'ColDynamic':5,'RowDynamic':37,'Format':'numberic','Value':' ','TargetCode':''}</v>
      </c>
    </row>
    <row r="353" spans="1:1" x14ac:dyDescent="0.2">
      <c r="A353" t="str">
        <f>CONCATENATE("{'SheetId':'1deb9a6e-dc5a-4908-87cc-034ee9747e20'",",","'UId':'ba8351a8-8ef9-4c39-b20c-9e499c7302c4'",",'Col':",COLUMN(BCDanhMucDauTu_06029!F40),",'Row':",ROW(BCDanhMucDauTu_06029!F40),",","'ColDynamic':",COLUMN(BCDanhMucDauTu_06029!F37),",","'RowDynamic':",ROW(BCDanhMucDauTu_06029!F37),",","'Format':'numberic'",",'Value':'",SUBSTITUTE(BCDanhMucDauTu_06029!F40,"'","\'"),"','TargetCode':''}")</f>
        <v>{'SheetId':'1deb9a6e-dc5a-4908-87cc-034ee9747e20','UId':'ba8351a8-8ef9-4c39-b20c-9e499c7302c4','Col':6,'Row':40,'ColDynamic':6,'RowDynamic':37,'Format':'numberic','Value':'11000000000','TargetCode':''}</v>
      </c>
    </row>
    <row r="354" spans="1:1" x14ac:dyDescent="0.2">
      <c r="A354" t="str">
        <f>CONCATENATE("{'SheetId':'1deb9a6e-dc5a-4908-87cc-034ee9747e20'",",","'UId':'20aec549-2649-4108-8c50-4ff697541fea'",",'Col':",COLUMN(BCDanhMucDauTu_06029!G40),",'Row':",ROW(BCDanhMucDauTu_06029!G40),",","'ColDynamic':",COLUMN(BCDanhMucDauTu_06029!G37),",","'RowDynamic':",ROW(BCDanhMucDauTu_06029!G37),",","'Format':'numberic'",",'Value':'",SUBSTITUTE(BCDanhMucDauTu_06029!G40,"'","\'"),"','TargetCode':''}")</f>
        <v>{'SheetId':'1deb9a6e-dc5a-4908-87cc-034ee9747e20','UId':'20aec549-2649-4108-8c50-4ff697541fea','Col':7,'Row':40,'ColDynamic':7,'RowDynamic':37,'Format':'numberic','Value':'0.0302204688307721','TargetCode':''}</v>
      </c>
    </row>
    <row r="355" spans="1:1" x14ac:dyDescent="0.2">
      <c r="A355" t="str">
        <f>CONCATENATE("{'SheetId':'1deb9a6e-dc5a-4908-87cc-034ee9747e20'",",","'UId':'c94d94d7-01a6-4c24-95e6-4f83c62d0567'",",'Col':",COLUMN(BCDanhMucDauTu_06029!A42),",'Row':",ROW(BCDanhMucDauTu_06029!A42),",","'ColDynamic':",COLUMN(BCDanhMucDauTu_06029!A39),",","'RowDynamic':",ROW(BCDanhMucDauTu_06029!A39),",","'Format':'string'",",'Value':'",SUBSTITUTE(BCDanhMucDauTu_06029!A42,"'","\'"),"','TargetCode':''}")</f>
        <v>{'SheetId':'1deb9a6e-dc5a-4908-87cc-034ee9747e20','UId':'c94d94d7-01a6-4c24-95e6-4f83c62d0567','Col':1,'Row':42,'ColDynamic':1,'RowDynamic':39,'Format':'string','Value':' ','TargetCode':''}</v>
      </c>
    </row>
    <row r="356" spans="1:1" x14ac:dyDescent="0.2">
      <c r="A356" t="str">
        <f>CONCATENATE("{'SheetId':'1deb9a6e-dc5a-4908-87cc-034ee9747e20'",",","'UId':'333b59bf-d7bf-4903-a769-681773c5c1d6'",",'Col':",COLUMN(BCDanhMucDauTu_06029!B42),",'Row':",ROW(BCDanhMucDauTu_06029!B42),",","'ColDynamic':",COLUMN(BCDanhMucDauTu_06029!B39),",","'RowDynamic':",ROW(BCDanhMucDauTu_06029!B39),",","'Format':'string'",",'Value':'",SUBSTITUTE(BCDanhMucDauTu_06029!B42,"'","\'"),"','TargetCode':''}")</f>
        <v>{'SheetId':'1deb9a6e-dc5a-4908-87cc-034ee9747e20','UId':'333b59bf-d7bf-4903-a769-681773c5c1d6','Col':2,'Row':42,'ColDynamic':2,'RowDynamic':39,'Format':'string','Value':'Chứng chỉ tiền gửi (1)','TargetCode':''}</v>
      </c>
    </row>
    <row r="357" spans="1:1" x14ac:dyDescent="0.2">
      <c r="A357" t="str">
        <f>CONCATENATE("{'SheetId':'1deb9a6e-dc5a-4908-87cc-034ee9747e20'",",","'UId':'70dcb08c-d0c0-43e8-87c7-cb83b1736902'",",'Col':",COLUMN(BCDanhMucDauTu_06029!C42),",'Row':",ROW(BCDanhMucDauTu_06029!C42),",","'ColDynamic':",COLUMN(BCDanhMucDauTu_06029!C39),",","'RowDynamic':",ROW(BCDanhMucDauTu_06029!C39),",","'Format':'string'",",'Value':'",SUBSTITUTE(BCDanhMucDauTu_06029!C42,"'","\'"),"','TargetCode':''}")</f>
        <v>{'SheetId':'1deb9a6e-dc5a-4908-87cc-034ee9747e20','UId':'70dcb08c-d0c0-43e8-87c7-cb83b1736902','Col':3,'Row':42,'ColDynamic':3,'RowDynamic':39,'Format':'string','Value':'2261','TargetCode':''}</v>
      </c>
    </row>
    <row r="358" spans="1:1" x14ac:dyDescent="0.2">
      <c r="A358" t="str">
        <f>CONCATENATE("{'SheetId':'1deb9a6e-dc5a-4908-87cc-034ee9747e20'",",","'UId':'b98b0710-edbe-464f-91cc-a50943b92e53'",",'Col':",COLUMN(BCDanhMucDauTu_06029!D42),",'Row':",ROW(BCDanhMucDauTu_06029!D42),",","'ColDynamic':",COLUMN(BCDanhMucDauTu_06029!D39),",","'RowDynamic':",ROW(BCDanhMucDauTu_06029!D39),",","'Format':'numberic'",",'Value':'",SUBSTITUTE(BCDanhMucDauTu_06029!D42,"'","\'"),"','TargetCode':''}")</f>
        <v>{'SheetId':'1deb9a6e-dc5a-4908-87cc-034ee9747e20','UId':'b98b0710-edbe-464f-91cc-a50943b92e53','Col':4,'Row':42,'ColDynamic':4,'RowDynamic':39,'Format':'numberic','Value':' ','TargetCode':''}</v>
      </c>
    </row>
    <row r="359" spans="1:1" x14ac:dyDescent="0.2">
      <c r="A359" t="str">
        <f>CONCATENATE("{'SheetId':'1deb9a6e-dc5a-4908-87cc-034ee9747e20'",",","'UId':'1e5e338d-e8d3-484c-a931-f154e681f9d1'",",'Col':",COLUMN(BCDanhMucDauTu_06029!E42),",'Row':",ROW(BCDanhMucDauTu_06029!E42),",","'ColDynamic':",COLUMN(BCDanhMucDauTu_06029!E39),",","'RowDynamic':",ROW(BCDanhMucDauTu_06029!E39),",","'Format':'numberic'",",'Value':'",SUBSTITUTE(BCDanhMucDauTu_06029!E42,"'","\'"),"','TargetCode':''}")</f>
        <v>{'SheetId':'1deb9a6e-dc5a-4908-87cc-034ee9747e20','UId':'1e5e338d-e8d3-484c-a931-f154e681f9d1','Col':5,'Row':42,'ColDynamic':5,'RowDynamic':39,'Format':'numberic','Value':' ','TargetCode':''}</v>
      </c>
    </row>
    <row r="360" spans="1:1" x14ac:dyDescent="0.2">
      <c r="A360" t="str">
        <f>CONCATENATE("{'SheetId':'1deb9a6e-dc5a-4908-87cc-034ee9747e20'",",","'UId':'f0171a12-b46c-408e-9769-0674783f4494'",",'Col':",COLUMN(BCDanhMucDauTu_06029!F42),",'Row':",ROW(BCDanhMucDauTu_06029!F42),",","'ColDynamic':",COLUMN(BCDanhMucDauTu_06029!F39),",","'RowDynamic':",ROW(BCDanhMucDauTu_06029!F39),",","'Format':'numberic'",",'Value':'",SUBSTITUTE(BCDanhMucDauTu_06029!F42,"'","\'"),"','TargetCode':''}")</f>
        <v>{'SheetId':'1deb9a6e-dc5a-4908-87cc-034ee9747e20','UId':'f0171a12-b46c-408e-9769-0674783f4494','Col':6,'Row':42,'ColDynamic':6,'RowDynamic':39,'Format':'numberic','Value':'18996637288','TargetCode':''}</v>
      </c>
    </row>
    <row r="361" spans="1:1" x14ac:dyDescent="0.2">
      <c r="A361" t="str">
        <f>CONCATENATE("{'SheetId':'1deb9a6e-dc5a-4908-87cc-034ee9747e20'",",","'UId':'123dfcbf-9d8f-4865-9abd-67aef0fb2ded'",",'Col':",COLUMN(BCDanhMucDauTu_06029!G42),",'Row':",ROW(BCDanhMucDauTu_06029!G42),",","'ColDynamic':",COLUMN(BCDanhMucDauTu_06029!G39),",","'RowDynamic':",ROW(BCDanhMucDauTu_06029!G39),",","'Format':'numberic'",",'Value':'",SUBSTITUTE(BCDanhMucDauTu_06029!G42,"'","\'"),"','TargetCode':''}")</f>
        <v>{'SheetId':'1deb9a6e-dc5a-4908-87cc-034ee9747e20','UId':'123dfcbf-9d8f-4865-9abd-67aef0fb2ded','Col':7,'Row':42,'ColDynamic':7,'RowDynamic':39,'Format':'numberic','Value':'0.0521897531864988','TargetCode':''}</v>
      </c>
    </row>
    <row r="362" spans="1:1" x14ac:dyDescent="0.2">
      <c r="A362" t="str">
        <f>CONCATENATE("{'SheetId':'1deb9a6e-dc5a-4908-87cc-034ee9747e20'",",","'UId':'61c7d7e9-4c4a-4062-8012-4877345d4ca2'",",'Col':",COLUMN(BCDanhMucDauTu_06029!D45),",'Row':",ROW(BCDanhMucDauTu_06029!D45),",","'Format':'numberic'",",'Value':'",SUBSTITUTE(BCDanhMucDauTu_06029!D45,"'","\'"),"','TargetCode':''}")</f>
        <v>{'SheetId':'1deb9a6e-dc5a-4908-87cc-034ee9747e20','UId':'61c7d7e9-4c4a-4062-8012-4877345d4ca2','Col':4,'Row':45,'Format':'numberic','Value':'','TargetCode':''}</v>
      </c>
    </row>
    <row r="363" spans="1:1" x14ac:dyDescent="0.2">
      <c r="A363" t="str">
        <f>CONCATENATE("{'SheetId':'1deb9a6e-dc5a-4908-87cc-034ee9747e20'",",","'UId':'55eb1cfc-48db-45d7-badc-9126702dbaca'",",'Col':",COLUMN(BCDanhMucDauTu_06029!E45),",'Row':",ROW(BCDanhMucDauTu_06029!E45),",","'Format':'numberic'",",'Value':'",SUBSTITUTE(BCDanhMucDauTu_06029!E45,"'","\'"),"','TargetCode':''}")</f>
        <v>{'SheetId':'1deb9a6e-dc5a-4908-87cc-034ee9747e20','UId':'55eb1cfc-48db-45d7-badc-9126702dbaca','Col':5,'Row':45,'Format':'numberic','Value':'','TargetCode':''}</v>
      </c>
    </row>
    <row r="364" spans="1:1" x14ac:dyDescent="0.2">
      <c r="A364" t="str">
        <f>CONCATENATE("{'SheetId':'1deb9a6e-dc5a-4908-87cc-034ee9747e20'",",","'UId':'0b0a71cf-8b1c-4a88-a170-2b7251d20ffa'",",'Col':",COLUMN(BCDanhMucDauTu_06029!F45),",'Row':",ROW(BCDanhMucDauTu_06029!F45),",","'Format':'numberic'",",'Value':'",SUBSTITUTE(BCDanhMucDauTu_06029!F45,"'","\'"),"','TargetCode':''}")</f>
        <v>{'SheetId':'1deb9a6e-dc5a-4908-87cc-034ee9747e20','UId':'0b0a71cf-8b1c-4a88-a170-2b7251d20ffa','Col':6,'Row':45,'Format':'numberic','Value':'48362880037','TargetCode':''}</v>
      </c>
    </row>
    <row r="365" spans="1:1" x14ac:dyDescent="0.2">
      <c r="A365" t="str">
        <f>CONCATENATE("{'SheetId':'1deb9a6e-dc5a-4908-87cc-034ee9747e20'",",","'UId':'3ec63538-3a98-477e-b957-0e4550274988'",",'Col':",COLUMN(BCDanhMucDauTu_06029!G45),",'Row':",ROW(BCDanhMucDauTu_06029!G45),",","'Format':'numberic'",",'Value':'",SUBSTITUTE(BCDanhMucDauTu_06029!G45,"'","\'"),"','TargetCode':''}")</f>
        <v>{'SheetId':'1deb9a6e-dc5a-4908-87cc-034ee9747e20','UId':'3ec63538-3a98-477e-b957-0e4550274988','Col':7,'Row':45,'Format':'numberic','Value':'0.132868082611321','TargetCode':''}</v>
      </c>
    </row>
    <row r="366" spans="1:1" x14ac:dyDescent="0.2">
      <c r="A366" t="str">
        <f>CONCATENATE("{'SheetId':'1deb9a6e-dc5a-4908-87cc-034ee9747e20'",",","'UId':'b7e2b881-7166-4008-81ef-36fa655ba0d3'",",'Col':",COLUMN(BCDanhMucDauTu_06029!D46),",'Row':",ROW(BCDanhMucDauTu_06029!D46),",","'Format':'numberic'",",'Value':'",SUBSTITUTE(BCDanhMucDauTu_06029!D46,"'","\'"),"','TargetCode':''}")</f>
        <v>{'SheetId':'1deb9a6e-dc5a-4908-87cc-034ee9747e20','UId':'b7e2b881-7166-4008-81ef-36fa655ba0d3','Col':4,'Row':46,'Format':'numberic','Value':'2926481','TargetCode':''}</v>
      </c>
    </row>
    <row r="367" spans="1:1" x14ac:dyDescent="0.2">
      <c r="A367" t="str">
        <f>CONCATENATE("{'SheetId':'1deb9a6e-dc5a-4908-87cc-034ee9747e20'",",","'UId':'b0198f8c-cffe-4d00-9816-22e0fa96124d'",",'Col':",COLUMN(BCDanhMucDauTu_06029!E46),",'Row':",ROW(BCDanhMucDauTu_06029!E46),",","'Format':'numberic'",",'Value':'",SUBSTITUTE(BCDanhMucDauTu_06029!E46,"'","\'"),"','TargetCode':''}")</f>
        <v>{'SheetId':'1deb9a6e-dc5a-4908-87cc-034ee9747e20','UId':'b0198f8c-cffe-4d00-9816-22e0fa96124d','Col':5,'Row':46,'Format':'numberic','Value':'','TargetCode':''}</v>
      </c>
    </row>
    <row r="368" spans="1:1" x14ac:dyDescent="0.2">
      <c r="A368" t="str">
        <f>CONCATENATE("{'SheetId':'1deb9a6e-dc5a-4908-87cc-034ee9747e20'",",","'UId':'2a23d1c5-766a-4746-bd88-93015d1e4053'",",'Col':",COLUMN(BCDanhMucDauTu_06029!F46),",'Row':",ROW(BCDanhMucDauTu_06029!F46),",","'Format':'numberic'",",'Value':'",SUBSTITUTE(BCDanhMucDauTu_06029!F46,"'","\'"),"','TargetCode':''}")</f>
        <v>{'SheetId':'1deb9a6e-dc5a-4908-87cc-034ee9747e20','UId':'2a23d1c5-766a-4746-bd88-93015d1e4053','Col':6,'Row':46,'Format':'numberic','Value':'363991705807','TargetCode':''}</v>
      </c>
    </row>
    <row r="369" spans="1:1" x14ac:dyDescent="0.2">
      <c r="A369" t="str">
        <f>CONCATENATE("{'SheetId':'1deb9a6e-dc5a-4908-87cc-034ee9747e20'",",","'UId':'ca227d64-7ddf-4c5b-94c2-f07049f1a645'",",'Col':",COLUMN(BCDanhMucDauTu_06029!G46),",'Row':",ROW(BCDanhMucDauTu_06029!G46),",","'Format':'numberic'",",'Value':'",SUBSTITUTE(BCDanhMucDauTu_06029!G46,"'","\'"),"','TargetCode':''}")</f>
        <v>{'SheetId':'1deb9a6e-dc5a-4908-87cc-034ee9747e20','UId':'ca227d64-7ddf-4c5b-94c2-f07049f1a645','Col':7,'Row':46,'Format':'numberic','Value':'1','TargetCode':''}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{'SheetId':'eea37401-614e-480f-bf0c-66e62a21c940','UId':'8fe4c321-a5c4-4a50-a26e-af5571876426','Col':4,'Row':3,'Format':'numberic','Value':'0.0110006765036484','TargetCode':''}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{'SheetId':'eea37401-614e-480f-bf0c-66e62a21c940','UId':'e505df99-52a5-4046-b588-70e17a64bc04','Col':5,'Row':3,'Format':'numberic','Value':'0.0110007615000433','TargetCode':''}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{'SheetId':'eea37401-614e-480f-bf0c-66e62a21c940','UId':'906b49c2-3105-44f5-a32d-07590223a8f2','Col':4,'Row':4,'Format':'numberic','Value':'0.00101122008061977','TargetCode':''}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{'SheetId':'eea37401-614e-480f-bf0c-66e62a21c940','UId':'1292eb8e-a778-4ce5-ab53-509a4c8a9832','Col':5,'Row':4,'Format':'numberic','Value':'0.000914996449829577','TargetCode':''}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{'SheetId':'eea37401-614e-480f-bf0c-66e62a21c940','UId':'043b7f89-a817-4764-b06f-cc2a71ce03b0','Col':4,'Row':5,'Format':'numberic','Value':'0.00100764798547504','TargetCode':''}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{'SheetId':'eea37401-614e-480f-bf0c-66e62a21c940','UId':'99e0f9cc-8606-43f9-8ce6-a58dc892af79','Col':5,'Row':5,'Format':'numberic','Value':'0.00100317054729379','TargetCode':''}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{'SheetId':'eea37401-614e-480f-bf0c-66e62a21c940','UId':'5a5a30c0-7249-46cc-a3d5-6518c7410f2b','Col':4,'Row':6,'Format':'numberic','Value':'0.000371158348216455','TargetCode':''}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{'SheetId':'eea37401-614e-480f-bf0c-66e62a21c940','UId':'b6bb9469-63ab-4fda-88bd-7b1865b669bf','Col':5,'Row':6,'Format':'numberic','Value':'0.000381826030621668','TargetCode':''}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{'SheetId':'eea37401-614e-480f-bf0c-66e62a21c940','UId':'e3f08122-3427-41af-b11b-1a46844a64fc','Col':4,'Row':9,'Format':'numberic','Value':'0.000305347874386374','TargetCode':''}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{'SheetId':'eea37401-614e-480f-bf0c-66e62a21c940','UId':'9e68654a-171d-4fbe-8c69-6a6d18753f97','Col':5,'Row':9,'Format':'numberic','Value':'0.000362828074616663','TargetCode':''}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{'SheetId':'eea37401-614e-480f-bf0c-66e62a21c940','UId':'01528f3a-d80f-403f-9e7e-01c54429c341','Col':4,'Row':10,'Format':'numberic','Value':'0.0139040740869754','TargetCode':''}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{'SheetId':'eea37401-614e-480f-bf0c-66e62a21c940','UId':'2e9dd82c-3e13-4dfb-9508-7eb62f82b7a5','Col':5,'Row':10,'Format':'numberic','Value':'0.0137255805012813','TargetCode':''}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{'SheetId':'eea37401-614e-480f-bf0c-66e62a21c940','UId':'e04710a4-564b-4804-a3c9-8b96b736ccd0','Col':4,'Row':11,'Format':'numberic','Value':'0.648127902516125','TargetCode':''}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{'SheetId':'eea37401-614e-480f-bf0c-66e62a21c940','UId':'0421496e-49be-42f6-bd5e-4ff79e46d605','Col':5,'Row':11,'Format':'numberic','Value':'0.244405808658297','TargetCode':''}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{'SheetId':'eea37401-614e-480f-bf0c-66e62a21c940','UId':'759e81e7-6be1-448f-8880-c7fb179e0f97','Col':4,'Row':14,'Format':'numberic','Value':'235677891500','TargetCode':''}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{'SheetId':'eea37401-614e-480f-bf0c-66e62a21c940','UId':'d55f381c-544c-4c22-a6c9-f44d9ae2c1ab','Col':5,'Row':14,'Format':'numberic','Value':'230501958900','TargetCode':''}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{'SheetId':'eea37401-614e-480f-bf0c-66e62a21c940','UId':'5b9de7f0-70a7-42bf-94c8-d94c81c70e42','Col':4,'Row':15,'Format':'numberic','Value':'235677891500','TargetCode':''}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{'SheetId':'eea37401-614e-480f-bf0c-66e62a21c940','UId':'85d68133-b410-4986-a2ae-00da0ca256bd','Col':5,'Row':15,'Format':'numberic','Value':'230501958900','TargetCode':''}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{'SheetId':'eea37401-614e-480f-bf0c-66e62a21c940','UId':'31f6ac2c-5e3e-4a12-b200-cf5f834a027b','Col':4,'Row':16,'Format':'numberic','Value':'23567789.15','TargetCode':''}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{'SheetId':'eea37401-614e-480f-bf0c-66e62a21c940','UId':'e12c39c4-7956-414a-b632-d0af1c2ab599','Col':5,'Row':16,'Format':'numberic','Value':'23050195.89','TargetCode':''}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{'SheetId':'eea37401-614e-480f-bf0c-66e62a21c940','UId':'b08c24e4-4516-482b-a697-9d62ff87afcf','Col':4,'Row':17,'Format':'numberic','Value':'5799288100','TargetCode':''}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{'SheetId':'eea37401-614e-480f-bf0c-66e62a21c940','UId':'a7ccfa80-7e7d-4308-b36d-abc719c80bf3','Col':5,'Row':17,'Format':'numberic','Value':'5175932600','TargetCode':''}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{'SheetId':'eea37401-614e-480f-bf0c-66e62a21c940','UId':'e8ec4ef9-08e4-4e39-8477-ae21a99e8959','Col':4,'Row':18,'Format':'numberic','Value':'1059830.94','TargetCode':''}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{'SheetId':'eea37401-614e-480f-bf0c-66e62a21c940','UId':'dde8a5b2-e9c7-4f1b-a63c-0174479280ef','Col':5,'Row':18,'Format':'numberic','Value':'1144998.49','TargetCode':''}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{'SheetId':'eea37401-614e-480f-bf0c-66e62a21c940','UId':'0e4c1db2-c20e-4d52-853c-271375cc313a','Col':4,'Row':19,'Format':'numberic','Value':'10598309400','TargetCode':''}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{'SheetId':'eea37401-614e-480f-bf0c-66e62a21c940','UId':'12f0bb36-f2e3-462a-b5c8-133ec8de4536','Col':5,'Row':19,'Format':'numberic','Value':'11449984900','TargetCode':''}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{'SheetId':'eea37401-614e-480f-bf0c-66e62a21c940','UId':'99c017fe-183e-4244-a2e8-3180fad52922','Col':4,'Row':20,'Format':'numberic','Value':'-479902.13','TargetCode':''}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{'SheetId':'eea37401-614e-480f-bf0c-66e62a21c940','UId':'b3b6a8fb-5b81-4dc7-b0e6-531f207f2848','Col':5,'Row':20,'Format':'numberic','Value':'-627405.23','TargetCode':''}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{'SheetId':'eea37401-614e-480f-bf0c-66e62a21c940','UId':'d7299fb4-5fbd-49ea-a765-7a162fd18f1e','Col':4,'Row':21,'Format':'numberic','Value':'-4799021300','TargetCode':''}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{'SheetId':'eea37401-614e-480f-bf0c-66e62a21c940','UId':'15c659ac-ac36-4f95-b662-8fcd6067cf35','Col':5,'Row':21,'Format':'numberic','Value':'-6274052300','TargetCode':''}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{'SheetId':'eea37401-614e-480f-bf0c-66e62a21c940','UId':'232e2092-5dcd-464b-b1fe-07f27efe2d21','Col':4,'Row':22,'Format':'numberic','Value':'241477179600','TargetCode':''}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{'SheetId':'eea37401-614e-480f-bf0c-66e62a21c940','UId':'fa41f074-2315-4e28-81ff-52700c300177','Col':5,'Row':22,'Format':'numberic','Value':'235677891500','TargetCode':''}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{'SheetId':'eea37401-614e-480f-bf0c-66e62a21c940','UId':'d8289881-c7ab-468c-ad5d-bf473cb76780','Col':4,'Row':23,'Format':'numberic','Value':'241477179600','TargetCode':''}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{'SheetId':'eea37401-614e-480f-bf0c-66e62a21c940','UId':'994ed5e1-c943-4620-8991-d05a125691b0','Col':5,'Row':23,'Format':'numberic','Value':'235677891500','TargetCode':''}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{'SheetId':'eea37401-614e-480f-bf0c-66e62a21c940','UId':'7120d041-84df-4b71-aa97-9c53b5ab7f97','Col':4,'Row':24,'Format':'numberic','Value':'24147717.96','TargetCode':''}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{'SheetId':'eea37401-614e-480f-bf0c-66e62a21c940','UId':'ee5817e5-5c8c-481c-bd88-acd0b7e7eb64','Col':5,'Row':24,'Format':'numberic','Value':'23567789.15','TargetCode':''}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{'SheetId':'eea37401-614e-480f-bf0c-66e62a21c940','UId':'83b16c86-f622-444a-8fd4-b601d346c031','Col':4,'Row':25,'Format':'percentage','Value':'0.4004','TargetCode':''}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{'SheetId':'eea37401-614e-480f-bf0c-66e62a21c940','UId':'6080a665-802c-4b21-ade4-e67d42c38ace','Col':5,'Row':25,'Format':'percentage','Value':'0.4102','TargetCode':''}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{'SheetId':'eea37401-614e-480f-bf0c-66e62a21c940','UId':'dc7a563a-ad1d-4847-ad52-60ae8b13af41','Col':4,'Row':26,'Format':'percentage','Value':'0.5232','TargetCode':''}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{'SheetId':'eea37401-614e-480f-bf0c-66e62a21c940','UId':'c291a5ad-47fa-4a53-a5d4-2c97806fed49','Col':5,'Row':26,'Format':'percentage','Value':'0.5367','TargetCode':''}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{'SheetId':'eea37401-614e-480f-bf0c-66e62a21c940','UId':'71e817fa-136e-4e66-8e01-e228a752c25d','Col':4,'Row':27,'Format':'percentage','Value':'0.0007','TargetCode':''}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{'SheetId':'eea37401-614e-480f-bf0c-66e62a21c940','UId':'09a70799-3c67-42d0-9f37-8841480fa73f','Col':5,'Row':27,'Format':'percentage','Value':'0.0001','TargetCode':''}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{'SheetId':'eea37401-614e-480f-bf0c-66e62a21c940','UId':'19d7d32d-f72f-4744-9b80-66561ae1073a','Col':4,'Row':28,'Format':'numberic','Value':'8145','TargetCode':''}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{'SheetId':'eea37401-614e-480f-bf0c-66e62a21c940','UId':'2c2fe24e-69d3-4ae8-a8c8-c603f2a4a32c','Col':5,'Row':28,'Format':'numberic','Value':'8077','TargetCode':''}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{'SheetId':'eea37401-614e-480f-bf0c-66e62a21c940','UId':'507c37af-0901-43e1-8af6-f40112c246e3','Col':4,'Row':29,'Format':'numberic','Value':'14998.47','TargetCode':''}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{'SheetId':'eea37401-614e-480f-bf0c-66e62a21c940','UId':'bb1a5a18-9ac0-4a7c-9c34-d6fbecc14baf','Col':5,'Row':29,'Format':'numberic','Value':'14926.32','TargetCode':''}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zoomScale="89" zoomScaleNormal="89" workbookViewId="0">
      <selection activeCell="L32" sqref="L32"/>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14573694804</v>
      </c>
      <c r="E3" s="26">
        <v>7753156708</v>
      </c>
      <c r="F3" s="9">
        <v>0.50317528839765446</v>
      </c>
      <c r="J3" s="27"/>
      <c r="K3" s="27"/>
      <c r="L3" s="27"/>
    </row>
    <row r="4" spans="1:12" ht="15" customHeight="1" x14ac:dyDescent="0.25">
      <c r="A4" s="14" t="s">
        <v>1</v>
      </c>
      <c r="B4" s="14" t="s">
        <v>64</v>
      </c>
      <c r="C4" s="14" t="s">
        <v>65</v>
      </c>
      <c r="D4" s="28">
        <v>3573694804</v>
      </c>
      <c r="E4" s="28">
        <v>2753156708</v>
      </c>
      <c r="F4" s="29">
        <v>0.18845167249178549</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11000000000</v>
      </c>
      <c r="E6" s="28">
        <v>5000000000</v>
      </c>
      <c r="F6" s="29">
        <v>1.1000000000000001</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336824254180</v>
      </c>
      <c r="E8" s="16">
        <v>334027134289</v>
      </c>
      <c r="F8" s="9">
        <v>1.3103657128372583</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9036460873</v>
      </c>
      <c r="E13" s="16">
        <v>8127291432</v>
      </c>
      <c r="F13" s="9">
        <v>1.4346696926517759</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3557295950</v>
      </c>
      <c r="E16" s="16">
        <v>4100487157</v>
      </c>
      <c r="F16" s="9">
        <v>1.5669714672279704</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363991705807</v>
      </c>
      <c r="E30" s="16">
        <v>354008069586</v>
      </c>
      <c r="F30" s="9">
        <v>1.2356367117644438</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1812733460</v>
      </c>
      <c r="E37" s="16">
        <v>2227616179</v>
      </c>
      <c r="F37" s="9">
        <v>0.48385576971766819</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1812733460</v>
      </c>
      <c r="E40" s="16">
        <v>2227616179</v>
      </c>
      <c r="F40" s="9">
        <v>8.5588680484159754E-2</v>
      </c>
      <c r="J40" s="27"/>
      <c r="K40" s="27"/>
      <c r="L40" s="27"/>
    </row>
    <row r="41" spans="1:12" ht="15" customHeight="1" x14ac:dyDescent="0.25">
      <c r="A41" s="14" t="s">
        <v>1</v>
      </c>
      <c r="B41" s="14" t="s">
        <v>111</v>
      </c>
      <c r="C41" s="14" t="s">
        <v>112</v>
      </c>
      <c r="D41" s="16">
        <v>362178972347</v>
      </c>
      <c r="E41" s="16">
        <v>351780453407</v>
      </c>
      <c r="F41" s="9">
        <v>1.324728405565109</v>
      </c>
      <c r="J41" s="27"/>
      <c r="K41" s="27"/>
      <c r="L41" s="27"/>
    </row>
    <row r="42" spans="1:12" ht="15" customHeight="1" x14ac:dyDescent="0.25">
      <c r="A42" s="14" t="s">
        <v>1</v>
      </c>
      <c r="B42" s="14" t="s">
        <v>113</v>
      </c>
      <c r="C42" s="14" t="s">
        <v>114</v>
      </c>
      <c r="D42" s="16">
        <v>24147717.960000001</v>
      </c>
      <c r="E42" s="16">
        <v>23567789.149999999</v>
      </c>
      <c r="F42" s="9">
        <v>1.2373787113029315</v>
      </c>
      <c r="J42" s="27"/>
      <c r="K42" s="27"/>
      <c r="L42" s="27"/>
    </row>
    <row r="43" spans="1:12" ht="15" customHeight="1" x14ac:dyDescent="0.25">
      <c r="A43" s="14" t="s">
        <v>1</v>
      </c>
      <c r="B43" s="14" t="s">
        <v>115</v>
      </c>
      <c r="C43" s="14" t="s">
        <v>116</v>
      </c>
      <c r="D43" s="15">
        <v>14998.47</v>
      </c>
      <c r="E43" s="15">
        <v>14926.32</v>
      </c>
      <c r="F43" s="9">
        <v>1.0705928120204147</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Normal="100" workbookViewId="0">
      <selection activeCell="H47" sqref="H47"/>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2390852246</v>
      </c>
      <c r="E2" s="25">
        <v>2446434693</v>
      </c>
      <c r="F2" s="25">
        <v>13826853489</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2085296702</v>
      </c>
      <c r="E5" s="16">
        <v>2104287892</v>
      </c>
      <c r="F5" s="16">
        <v>11828757117</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305555544</v>
      </c>
      <c r="E7" s="16">
        <v>342146801</v>
      </c>
      <c r="F7" s="16">
        <v>1998096372</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409816728</v>
      </c>
      <c r="E11" s="25">
        <v>406361353</v>
      </c>
      <c r="F11" s="25">
        <v>2391244983</v>
      </c>
      <c r="J11" s="27"/>
      <c r="K11" s="27"/>
      <c r="L11" s="27"/>
    </row>
    <row r="12" spans="1:12" ht="15" customHeight="1" x14ac:dyDescent="0.25">
      <c r="A12" s="14" t="s">
        <v>8</v>
      </c>
      <c r="B12" s="14" t="s">
        <v>126</v>
      </c>
      <c r="C12" s="14" t="s">
        <v>127</v>
      </c>
      <c r="D12" s="16">
        <v>324240307</v>
      </c>
      <c r="E12" s="16">
        <v>325690001</v>
      </c>
      <c r="F12" s="16">
        <v>1860311498</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29805286</v>
      </c>
      <c r="E14" s="16">
        <v>27089506</v>
      </c>
      <c r="F14" s="16">
        <v>177057506</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178200000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10939736</v>
      </c>
      <c r="E24" s="16">
        <v>11304392</v>
      </c>
      <c r="F24" s="16">
        <v>66003068</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9000000</v>
      </c>
      <c r="E26" s="16">
        <v>10741936</v>
      </c>
      <c r="F26" s="16">
        <v>67741936</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657536</v>
      </c>
      <c r="E29" s="16">
        <v>679454</v>
      </c>
      <c r="F29" s="16">
        <v>3967134</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4230988</v>
      </c>
      <c r="E32" s="16">
        <v>115722</v>
      </c>
      <c r="F32" s="16">
        <v>30869860</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1242875</v>
      </c>
      <c r="E35" s="16">
        <v>1040342</v>
      </c>
      <c r="F35" s="16">
        <v>7093981</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1981035518</v>
      </c>
      <c r="E38" s="25">
        <v>2040073340</v>
      </c>
      <c r="F38" s="25">
        <v>11435608506</v>
      </c>
      <c r="H38" s="27"/>
      <c r="J38" s="27"/>
      <c r="K38" s="27"/>
      <c r="L38" s="27"/>
    </row>
    <row r="39" spans="1:12" ht="15" customHeight="1" x14ac:dyDescent="0.25">
      <c r="A39" s="52" t="s">
        <v>147</v>
      </c>
      <c r="B39" s="52" t="s">
        <v>148</v>
      </c>
      <c r="C39" s="52" t="s">
        <v>149</v>
      </c>
      <c r="D39" s="25">
        <v>-254751989</v>
      </c>
      <c r="E39" s="25">
        <v>-673859503</v>
      </c>
      <c r="F39" s="25">
        <v>-777642429</v>
      </c>
      <c r="J39" s="27"/>
      <c r="K39" s="27"/>
      <c r="L39" s="27"/>
    </row>
    <row r="40" spans="1:12" ht="15" customHeight="1" x14ac:dyDescent="0.25">
      <c r="A40" s="14" t="s">
        <v>8</v>
      </c>
      <c r="B40" s="14" t="s">
        <v>150</v>
      </c>
      <c r="C40" s="14" t="s">
        <v>151</v>
      </c>
      <c r="D40" s="16">
        <v>-289285282</v>
      </c>
      <c r="E40" s="16"/>
      <c r="F40" s="16">
        <v>-464327016</v>
      </c>
      <c r="J40" s="27"/>
      <c r="K40" s="27"/>
      <c r="L40" s="27"/>
    </row>
    <row r="41" spans="1:12" ht="15" customHeight="1" x14ac:dyDescent="0.25">
      <c r="A41" s="14" t="s">
        <v>11</v>
      </c>
      <c r="B41" s="14" t="s">
        <v>152</v>
      </c>
      <c r="C41" s="14" t="s">
        <v>153</v>
      </c>
      <c r="D41" s="16">
        <v>34533293</v>
      </c>
      <c r="E41" s="16">
        <v>-673859503</v>
      </c>
      <c r="F41" s="16">
        <v>-313315413</v>
      </c>
      <c r="J41" s="27"/>
      <c r="K41" s="27"/>
      <c r="L41" s="27"/>
    </row>
    <row r="42" spans="1:12" ht="15" customHeight="1" x14ac:dyDescent="0.25">
      <c r="A42" s="52" t="s">
        <v>154</v>
      </c>
      <c r="B42" s="52" t="s">
        <v>155</v>
      </c>
      <c r="C42" s="52" t="s">
        <v>156</v>
      </c>
      <c r="D42" s="25">
        <v>1726283529</v>
      </c>
      <c r="E42" s="25">
        <v>1366213837</v>
      </c>
      <c r="F42" s="25">
        <v>10657966077</v>
      </c>
      <c r="J42" s="27"/>
      <c r="K42" s="27"/>
      <c r="L42" s="27"/>
    </row>
    <row r="43" spans="1:12" ht="15" customHeight="1" x14ac:dyDescent="0.25">
      <c r="A43" s="52" t="s">
        <v>157</v>
      </c>
      <c r="B43" s="52" t="s">
        <v>158</v>
      </c>
      <c r="C43" s="52" t="s">
        <v>159</v>
      </c>
      <c r="D43" s="25">
        <v>351780453407</v>
      </c>
      <c r="E43" s="25">
        <v>342709589494</v>
      </c>
      <c r="F43" s="25">
        <v>325895960307</v>
      </c>
      <c r="J43" s="27"/>
      <c r="K43" s="27"/>
      <c r="L43" s="27"/>
    </row>
    <row r="44" spans="1:12" ht="15" customHeight="1" x14ac:dyDescent="0.25">
      <c r="A44" s="52" t="s">
        <v>160</v>
      </c>
      <c r="B44" s="52" t="s">
        <v>161</v>
      </c>
      <c r="C44" s="52" t="s">
        <v>162</v>
      </c>
      <c r="D44" s="25">
        <v>10398518940</v>
      </c>
      <c r="E44" s="25">
        <v>9070863913</v>
      </c>
      <c r="F44" s="25">
        <v>36283012040</v>
      </c>
      <c r="J44" s="27"/>
      <c r="K44" s="27"/>
      <c r="L44" s="27"/>
    </row>
    <row r="45" spans="1:12" ht="15" customHeight="1" x14ac:dyDescent="0.25">
      <c r="A45" s="14" t="s">
        <v>8</v>
      </c>
      <c r="B45" s="14" t="s">
        <v>163</v>
      </c>
      <c r="C45" s="14" t="s">
        <v>164</v>
      </c>
      <c r="D45" s="16">
        <v>1726283529</v>
      </c>
      <c r="E45" s="16">
        <v>1366213837</v>
      </c>
      <c r="F45" s="16">
        <v>10657966077</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8672235411</v>
      </c>
      <c r="E47" s="16">
        <v>7704650076</v>
      </c>
      <c r="F47" s="16">
        <v>25625045963</v>
      </c>
      <c r="J47" s="27"/>
      <c r="K47" s="27"/>
      <c r="L47" s="27"/>
    </row>
    <row r="48" spans="1:12" ht="15" customHeight="1" x14ac:dyDescent="0.25">
      <c r="A48" s="52" t="s">
        <v>169</v>
      </c>
      <c r="B48" s="52" t="s">
        <v>170</v>
      </c>
      <c r="C48" s="52" t="s">
        <v>171</v>
      </c>
      <c r="D48" s="25">
        <v>362178972347</v>
      </c>
      <c r="E48" s="25">
        <v>351780453407</v>
      </c>
      <c r="F48" s="25">
        <v>362178972347</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2"/>
  <sheetViews>
    <sheetView tabSelected="1" topLeftCell="A22" zoomScaleNormal="100" workbookViewId="0">
      <selection activeCell="I47" sqref="I47"/>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8" t="s">
        <v>182</v>
      </c>
      <c r="C2" s="68"/>
      <c r="D2" s="68"/>
      <c r="E2" s="68"/>
      <c r="F2" s="68"/>
      <c r="G2" s="68"/>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360</v>
      </c>
      <c r="C13" s="14">
        <v>2251.1</v>
      </c>
      <c r="D13" s="15">
        <v>200</v>
      </c>
      <c r="E13" s="15">
        <v>97722.26</v>
      </c>
      <c r="F13" s="16">
        <v>19544452</v>
      </c>
      <c r="G13" s="9">
        <v>5.3694772952774619E-5</v>
      </c>
      <c r="H13" s="17"/>
    </row>
    <row r="14" spans="1:8" ht="15" customHeight="1" x14ac:dyDescent="0.25">
      <c r="A14" s="14"/>
      <c r="B14" s="14" t="s">
        <v>348</v>
      </c>
      <c r="C14" s="14">
        <v>2251.1999999999998</v>
      </c>
      <c r="D14" s="15">
        <v>7110</v>
      </c>
      <c r="E14" s="15">
        <v>98879.24</v>
      </c>
      <c r="F14" s="16">
        <v>703031396</v>
      </c>
      <c r="G14" s="9">
        <v>1.9314489445338341E-3</v>
      </c>
      <c r="H14" s="17"/>
    </row>
    <row r="15" spans="1:8" ht="15" customHeight="1" x14ac:dyDescent="0.25">
      <c r="A15" s="14"/>
      <c r="B15" s="14" t="s">
        <v>357</v>
      </c>
      <c r="C15" s="14">
        <v>2251.3000000000002</v>
      </c>
      <c r="D15" s="15">
        <v>620000</v>
      </c>
      <c r="E15" s="15">
        <v>99280.2</v>
      </c>
      <c r="F15" s="16">
        <v>61553724000</v>
      </c>
      <c r="G15" s="9">
        <v>0.16910749068726788</v>
      </c>
      <c r="H15" s="17"/>
    </row>
    <row r="16" spans="1:8" ht="15" customHeight="1" x14ac:dyDescent="0.25">
      <c r="A16" s="14"/>
      <c r="B16" s="14" t="s">
        <v>349</v>
      </c>
      <c r="C16" s="14">
        <v>2251.4</v>
      </c>
      <c r="D16" s="15">
        <v>87678</v>
      </c>
      <c r="E16" s="15">
        <v>100615.61</v>
      </c>
      <c r="F16" s="16">
        <v>8821775454</v>
      </c>
      <c r="G16" s="9">
        <v>2.4236199103607012E-2</v>
      </c>
      <c r="H16" s="17"/>
    </row>
    <row r="17" spans="1:8" ht="15" customHeight="1" x14ac:dyDescent="0.25">
      <c r="A17" s="14"/>
      <c r="B17" s="14" t="s">
        <v>354</v>
      </c>
      <c r="C17" s="14">
        <v>2251.5</v>
      </c>
      <c r="D17" s="15">
        <v>185163</v>
      </c>
      <c r="E17" s="15">
        <v>100001.95</v>
      </c>
      <c r="F17" s="16">
        <v>18516661068</v>
      </c>
      <c r="G17" s="9">
        <v>5.0871107150496787E-2</v>
      </c>
      <c r="H17" s="17"/>
    </row>
    <row r="18" spans="1:8" ht="15" customHeight="1" x14ac:dyDescent="0.25">
      <c r="A18" s="14"/>
      <c r="B18" s="14" t="s">
        <v>351</v>
      </c>
      <c r="C18" s="14">
        <v>2251.6</v>
      </c>
      <c r="D18" s="15">
        <v>200000</v>
      </c>
      <c r="E18" s="15">
        <v>99597.91</v>
      </c>
      <c r="F18" s="16">
        <v>19919582000</v>
      </c>
      <c r="G18" s="9">
        <v>5.4725373359364393E-2</v>
      </c>
      <c r="H18" s="17"/>
    </row>
    <row r="19" spans="1:8" ht="15" customHeight="1" x14ac:dyDescent="0.25">
      <c r="A19" s="14"/>
      <c r="B19" s="14" t="s">
        <v>341</v>
      </c>
      <c r="C19" s="14">
        <v>2251.6999999999998</v>
      </c>
      <c r="D19" s="15">
        <v>150001</v>
      </c>
      <c r="E19" s="15">
        <v>100728.35</v>
      </c>
      <c r="F19" s="16">
        <v>15109353228</v>
      </c>
      <c r="G19" s="9">
        <v>4.1510158025445394E-2</v>
      </c>
      <c r="H19" s="17"/>
    </row>
    <row r="20" spans="1:8" ht="15" customHeight="1" x14ac:dyDescent="0.25">
      <c r="A20" s="14"/>
      <c r="B20" s="14" t="s">
        <v>343</v>
      </c>
      <c r="C20" s="14">
        <v>2251.8000000000002</v>
      </c>
      <c r="D20" s="15">
        <v>250000</v>
      </c>
      <c r="E20" s="15">
        <v>102900.47</v>
      </c>
      <c r="F20" s="16">
        <v>25725117500</v>
      </c>
      <c r="G20" s="9">
        <v>7.0675010143336284E-2</v>
      </c>
      <c r="H20" s="17"/>
    </row>
    <row r="21" spans="1:8" ht="15" customHeight="1" x14ac:dyDescent="0.25">
      <c r="A21" s="14"/>
      <c r="B21" s="14" t="s">
        <v>368</v>
      </c>
      <c r="C21" s="14">
        <v>2251.9</v>
      </c>
      <c r="D21" s="15">
        <v>100</v>
      </c>
      <c r="E21" s="15">
        <v>100000000</v>
      </c>
      <c r="F21" s="16">
        <v>10000000000</v>
      </c>
      <c r="G21" s="9">
        <v>2.7473153482520062E-2</v>
      </c>
      <c r="H21" s="17"/>
    </row>
    <row r="22" spans="1:8" ht="15" customHeight="1" x14ac:dyDescent="0.25">
      <c r="A22" s="14"/>
      <c r="B22" s="14" t="s">
        <v>353</v>
      </c>
      <c r="C22" s="56" t="s">
        <v>346</v>
      </c>
      <c r="D22" s="15">
        <v>330000</v>
      </c>
      <c r="E22" s="15">
        <v>99806.15</v>
      </c>
      <c r="F22" s="16">
        <v>32936029500</v>
      </c>
      <c r="G22" s="9">
        <v>9.0485659355830847E-2</v>
      </c>
      <c r="H22" s="17"/>
    </row>
    <row r="23" spans="1:8" ht="15" customHeight="1" x14ac:dyDescent="0.25">
      <c r="A23" s="14"/>
      <c r="B23" s="14" t="s">
        <v>355</v>
      </c>
      <c r="C23" s="56" t="s">
        <v>347</v>
      </c>
      <c r="D23" s="15">
        <v>280518</v>
      </c>
      <c r="E23" s="15">
        <v>100000.19</v>
      </c>
      <c r="F23" s="16">
        <v>28051853298</v>
      </c>
      <c r="G23" s="9">
        <v>7.7067287112509056E-2</v>
      </c>
      <c r="H23" s="17"/>
    </row>
    <row r="24" spans="1:8" ht="15" customHeight="1" x14ac:dyDescent="0.25">
      <c r="A24" s="14"/>
      <c r="B24" s="14" t="s">
        <v>344</v>
      </c>
      <c r="C24" s="56" t="s">
        <v>350</v>
      </c>
      <c r="D24" s="15">
        <v>230980</v>
      </c>
      <c r="E24" s="15">
        <v>100076.41</v>
      </c>
      <c r="F24" s="16">
        <v>23115649182</v>
      </c>
      <c r="G24" s="9">
        <v>6.3505977782517528E-2</v>
      </c>
      <c r="H24" s="17"/>
    </row>
    <row r="25" spans="1:8" ht="15" customHeight="1" x14ac:dyDescent="0.25">
      <c r="A25" s="14"/>
      <c r="B25" s="20" t="s">
        <v>345</v>
      </c>
      <c r="C25" s="56" t="s">
        <v>352</v>
      </c>
      <c r="D25" s="15">
        <v>192827</v>
      </c>
      <c r="E25" s="15">
        <v>99992.79</v>
      </c>
      <c r="F25" s="16">
        <v>19281309717</v>
      </c>
      <c r="G25" s="9">
        <v>5.2971838119914648E-2</v>
      </c>
      <c r="H25" s="17"/>
    </row>
    <row r="26" spans="1:8" ht="15" customHeight="1" x14ac:dyDescent="0.25">
      <c r="A26" s="14"/>
      <c r="B26" s="20" t="s">
        <v>361</v>
      </c>
      <c r="C26" s="56" t="s">
        <v>356</v>
      </c>
      <c r="D26" s="15">
        <v>1904</v>
      </c>
      <c r="E26" s="15">
        <v>98087.37</v>
      </c>
      <c r="F26" s="16">
        <v>186758352</v>
      </c>
      <c r="G26" s="9">
        <v>5.1308408686385077E-4</v>
      </c>
      <c r="H26" s="17"/>
    </row>
    <row r="27" spans="1:8" ht="15" customHeight="1" x14ac:dyDescent="0.25">
      <c r="A27" s="14"/>
      <c r="B27" s="20" t="s">
        <v>339</v>
      </c>
      <c r="C27" s="57" t="s">
        <v>358</v>
      </c>
      <c r="D27" s="15">
        <v>290000</v>
      </c>
      <c r="E27" s="15">
        <v>100430.22</v>
      </c>
      <c r="F27" s="16">
        <v>29124763800</v>
      </c>
      <c r="G27" s="9">
        <v>8.0014910601954425E-2</v>
      </c>
      <c r="H27" s="17"/>
    </row>
    <row r="28" spans="1:8" ht="15" customHeight="1" x14ac:dyDescent="0.25">
      <c r="A28" s="14"/>
      <c r="B28" s="20" t="s">
        <v>362</v>
      </c>
      <c r="C28" s="57" t="s">
        <v>359</v>
      </c>
      <c r="D28" s="15">
        <v>100000</v>
      </c>
      <c r="E28" s="15">
        <v>99699.16</v>
      </c>
      <c r="F28" s="16">
        <v>9969916000</v>
      </c>
      <c r="G28" s="9">
        <v>2.7390503247583249E-2</v>
      </c>
      <c r="H28" s="17"/>
    </row>
    <row r="29" spans="1:8" s="47" customFormat="1" ht="15" customHeight="1" x14ac:dyDescent="0.25">
      <c r="A29" s="45" t="s">
        <v>1</v>
      </c>
      <c r="B29" s="45" t="s">
        <v>183</v>
      </c>
      <c r="C29" s="45" t="s">
        <v>194</v>
      </c>
      <c r="D29" s="21">
        <v>2926481</v>
      </c>
      <c r="E29" s="21"/>
      <c r="F29" s="21">
        <v>303035068947</v>
      </c>
      <c r="G29" s="23">
        <v>0.832532895976698</v>
      </c>
      <c r="H29" s="46"/>
    </row>
    <row r="30" spans="1:8" ht="15" customHeight="1" x14ac:dyDescent="0.25">
      <c r="A30" s="33" t="s">
        <v>195</v>
      </c>
      <c r="B30" s="33" t="s">
        <v>196</v>
      </c>
      <c r="C30" s="33" t="s">
        <v>197</v>
      </c>
      <c r="D30" s="33" t="s">
        <v>1</v>
      </c>
      <c r="E30" s="33" t="s">
        <v>1</v>
      </c>
      <c r="F30" s="33" t="s">
        <v>1</v>
      </c>
      <c r="G30" s="9" t="str">
        <f t="shared" ref="G30:G43" si="0">IFERROR(F30/$F$46,"")</f>
        <v/>
      </c>
      <c r="H30" s="17"/>
    </row>
    <row r="31" spans="1:8" ht="15" customHeight="1" x14ac:dyDescent="0.25">
      <c r="A31" s="14" t="s">
        <v>66</v>
      </c>
      <c r="B31" s="14" t="s">
        <v>66</v>
      </c>
      <c r="C31" s="14" t="s">
        <v>66</v>
      </c>
      <c r="D31" s="14" t="s">
        <v>66</v>
      </c>
      <c r="E31" s="14" t="s">
        <v>66</v>
      </c>
      <c r="F31" s="14" t="s">
        <v>66</v>
      </c>
      <c r="G31" s="9" t="str">
        <f t="shared" si="0"/>
        <v/>
      </c>
      <c r="H31" s="17"/>
    </row>
    <row r="32" spans="1:8" ht="15.75" customHeight="1" x14ac:dyDescent="0.25">
      <c r="A32" s="14" t="s">
        <v>1</v>
      </c>
      <c r="B32" s="14" t="s">
        <v>183</v>
      </c>
      <c r="C32" s="14" t="s">
        <v>198</v>
      </c>
      <c r="D32" s="14" t="s">
        <v>1</v>
      </c>
      <c r="E32" s="14" t="s">
        <v>1</v>
      </c>
      <c r="F32" s="14" t="s">
        <v>1</v>
      </c>
      <c r="G32" s="9" t="str">
        <f t="shared" si="0"/>
        <v/>
      </c>
      <c r="H32" s="17"/>
    </row>
    <row r="33" spans="1:8" ht="15" customHeight="1" x14ac:dyDescent="0.25">
      <c r="A33" s="14" t="s">
        <v>1</v>
      </c>
      <c r="B33" s="14" t="s">
        <v>199</v>
      </c>
      <c r="C33" s="14" t="s">
        <v>200</v>
      </c>
      <c r="D33" s="16">
        <v>2926481</v>
      </c>
      <c r="E33" s="20"/>
      <c r="F33" s="16">
        <v>303035068947</v>
      </c>
      <c r="G33" s="9">
        <v>0.832532895976698</v>
      </c>
      <c r="H33" s="17"/>
    </row>
    <row r="34" spans="1:8" ht="15" customHeight="1" x14ac:dyDescent="0.25">
      <c r="A34" s="33" t="s">
        <v>201</v>
      </c>
      <c r="B34" s="33" t="s">
        <v>202</v>
      </c>
      <c r="C34" s="33" t="s">
        <v>203</v>
      </c>
      <c r="D34" s="33" t="s">
        <v>1</v>
      </c>
      <c r="E34" s="33" t="s">
        <v>1</v>
      </c>
      <c r="F34" s="33" t="s">
        <v>1</v>
      </c>
      <c r="G34" s="9" t="str">
        <f t="shared" si="0"/>
        <v/>
      </c>
      <c r="H34" s="17"/>
    </row>
    <row r="35" spans="1:8" ht="15" customHeight="1" x14ac:dyDescent="0.25">
      <c r="A35" s="14" t="s">
        <v>66</v>
      </c>
      <c r="B35" s="14" t="s">
        <v>66</v>
      </c>
      <c r="C35" s="14" t="s">
        <v>66</v>
      </c>
      <c r="D35" s="14" t="s">
        <v>66</v>
      </c>
      <c r="E35" s="14" t="s">
        <v>66</v>
      </c>
      <c r="F35" s="14" t="s">
        <v>66</v>
      </c>
      <c r="G35" s="9" t="str">
        <f t="shared" si="0"/>
        <v/>
      </c>
      <c r="H35" s="17"/>
    </row>
    <row r="36" spans="1:8" s="47" customFormat="1" ht="15" customHeight="1" x14ac:dyDescent="0.25">
      <c r="A36" s="45" t="s">
        <v>1</v>
      </c>
      <c r="B36" s="45" t="s">
        <v>183</v>
      </c>
      <c r="C36" s="45" t="s">
        <v>204</v>
      </c>
      <c r="D36" s="45" t="s">
        <v>342</v>
      </c>
      <c r="E36" s="45" t="s">
        <v>342</v>
      </c>
      <c r="F36" s="21">
        <v>12593756823</v>
      </c>
      <c r="G36" s="23">
        <v>3.4599021411981325E-2</v>
      </c>
      <c r="H36" s="46"/>
    </row>
    <row r="37" spans="1:8" ht="15" customHeight="1" x14ac:dyDescent="0.25">
      <c r="A37" s="33" t="s">
        <v>205</v>
      </c>
      <c r="B37" s="33" t="s">
        <v>64</v>
      </c>
      <c r="C37" s="33" t="s">
        <v>206</v>
      </c>
      <c r="D37" s="33" t="s">
        <v>1</v>
      </c>
      <c r="E37" s="33" t="s">
        <v>1</v>
      </c>
      <c r="F37" s="33" t="s">
        <v>1</v>
      </c>
      <c r="G37" s="33" t="str">
        <f t="shared" si="0"/>
        <v/>
      </c>
      <c r="H37" s="17"/>
    </row>
    <row r="38" spans="1:8" ht="15" customHeight="1" x14ac:dyDescent="0.25">
      <c r="A38" s="14" t="s">
        <v>1</v>
      </c>
      <c r="B38" s="14" t="s">
        <v>207</v>
      </c>
      <c r="C38" s="14" t="s">
        <v>208</v>
      </c>
      <c r="D38" s="14" t="s">
        <v>1</v>
      </c>
      <c r="E38" s="14" t="s">
        <v>1</v>
      </c>
      <c r="F38" s="18">
        <v>3573694804</v>
      </c>
      <c r="G38" s="9">
        <v>9.8180665849976444E-3</v>
      </c>
      <c r="H38" s="17"/>
    </row>
    <row r="39" spans="1:8" ht="15" customHeight="1" x14ac:dyDescent="0.25">
      <c r="A39" s="14" t="s">
        <v>66</v>
      </c>
      <c r="B39" s="14" t="s">
        <v>66</v>
      </c>
      <c r="C39" s="14" t="s">
        <v>66</v>
      </c>
      <c r="D39" s="14" t="s">
        <v>66</v>
      </c>
      <c r="E39" s="14" t="s">
        <v>66</v>
      </c>
      <c r="F39" s="19" t="s">
        <v>66</v>
      </c>
      <c r="G39" s="14" t="str">
        <f t="shared" si="0"/>
        <v/>
      </c>
      <c r="H39" s="17"/>
    </row>
    <row r="40" spans="1:8" ht="15" customHeight="1" x14ac:dyDescent="0.25">
      <c r="A40" s="14" t="s">
        <v>1</v>
      </c>
      <c r="B40" s="20" t="s">
        <v>338</v>
      </c>
      <c r="C40" s="14" t="s">
        <v>209</v>
      </c>
      <c r="D40" s="14" t="s">
        <v>1</v>
      </c>
      <c r="E40" s="14" t="s">
        <v>1</v>
      </c>
      <c r="F40" s="18">
        <v>11000000000</v>
      </c>
      <c r="G40" s="10">
        <v>3.022046883077207E-2</v>
      </c>
      <c r="H40" s="17"/>
    </row>
    <row r="41" spans="1:8" ht="15" customHeight="1" x14ac:dyDescent="0.25">
      <c r="A41" s="14" t="s">
        <v>66</v>
      </c>
      <c r="B41" s="14" t="s">
        <v>66</v>
      </c>
      <c r="C41" s="14" t="s">
        <v>66</v>
      </c>
      <c r="D41" s="14" t="s">
        <v>66</v>
      </c>
      <c r="E41" s="14" t="s">
        <v>66</v>
      </c>
      <c r="F41" s="19" t="s">
        <v>66</v>
      </c>
      <c r="G41" s="14" t="str">
        <f t="shared" si="0"/>
        <v/>
      </c>
      <c r="H41" s="17"/>
    </row>
    <row r="42" spans="1:8" ht="15" customHeight="1" x14ac:dyDescent="0.25">
      <c r="A42" s="14" t="s">
        <v>1</v>
      </c>
      <c r="B42" s="20" t="s">
        <v>366</v>
      </c>
      <c r="C42" s="14">
        <v>2261</v>
      </c>
      <c r="D42" s="14" t="s">
        <v>1</v>
      </c>
      <c r="E42" s="14" t="s">
        <v>1</v>
      </c>
      <c r="F42" s="18">
        <v>18996637288</v>
      </c>
      <c r="G42" s="9">
        <v>5.2189753186498766E-2</v>
      </c>
      <c r="H42" s="17"/>
    </row>
    <row r="43" spans="1:8" ht="15" customHeight="1" x14ac:dyDescent="0.25">
      <c r="A43" s="14" t="s">
        <v>66</v>
      </c>
      <c r="B43" s="20" t="s">
        <v>340</v>
      </c>
      <c r="C43" s="14" t="s">
        <v>66</v>
      </c>
      <c r="D43" s="14" t="s">
        <v>66</v>
      </c>
      <c r="E43" s="14" t="s">
        <v>66</v>
      </c>
      <c r="F43" s="18" t="s">
        <v>66</v>
      </c>
      <c r="G43" s="9" t="str">
        <f t="shared" si="0"/>
        <v/>
      </c>
      <c r="H43" s="17"/>
    </row>
    <row r="44" spans="1:8" ht="15" customHeight="1" x14ac:dyDescent="0.25">
      <c r="A44" s="14" t="s">
        <v>1</v>
      </c>
      <c r="B44" s="20" t="s">
        <v>367</v>
      </c>
      <c r="C44" s="14">
        <v>2262</v>
      </c>
      <c r="D44" s="14" t="s">
        <v>1</v>
      </c>
      <c r="E44" s="14" t="s">
        <v>1</v>
      </c>
      <c r="F44" s="18">
        <v>14792547945</v>
      </c>
      <c r="G44" s="9">
        <v>4.0639794009052176E-2</v>
      </c>
      <c r="H44" s="34"/>
    </row>
    <row r="45" spans="1:8" s="47" customFormat="1" ht="15" customHeight="1" x14ac:dyDescent="0.25">
      <c r="A45" s="45" t="s">
        <v>1</v>
      </c>
      <c r="B45" s="45" t="s">
        <v>183</v>
      </c>
      <c r="C45" s="45">
        <v>2263</v>
      </c>
      <c r="D45" s="45"/>
      <c r="E45" s="45"/>
      <c r="F45" s="48">
        <v>48362880037</v>
      </c>
      <c r="G45" s="23">
        <v>0.13286808261132066</v>
      </c>
      <c r="H45" s="46"/>
    </row>
    <row r="46" spans="1:8" ht="15" customHeight="1" x14ac:dyDescent="0.25">
      <c r="A46" s="33" t="s">
        <v>160</v>
      </c>
      <c r="B46" s="33" t="s">
        <v>210</v>
      </c>
      <c r="C46" s="33" t="s">
        <v>211</v>
      </c>
      <c r="D46" s="21">
        <v>2926481</v>
      </c>
      <c r="E46" s="14"/>
      <c r="F46" s="22">
        <v>363991705807</v>
      </c>
      <c r="G46" s="23">
        <v>1</v>
      </c>
      <c r="H46" s="17"/>
    </row>
    <row r="47" spans="1:8" ht="15" customHeight="1" x14ac:dyDescent="0.25">
      <c r="A47" s="24" t="s">
        <v>1</v>
      </c>
      <c r="B47" s="24" t="s">
        <v>1</v>
      </c>
      <c r="C47" s="24" t="s">
        <v>1</v>
      </c>
      <c r="D47" s="24" t="s">
        <v>1</v>
      </c>
      <c r="E47" s="24" t="s">
        <v>1</v>
      </c>
      <c r="F47" s="24" t="s">
        <v>1</v>
      </c>
      <c r="G47" s="24" t="s">
        <v>1</v>
      </c>
    </row>
    <row r="49" spans="1:7" ht="15" x14ac:dyDescent="0.2">
      <c r="A49" s="58" t="s">
        <v>363</v>
      </c>
      <c r="B49" s="59"/>
      <c r="C49" s="59"/>
      <c r="D49" s="59"/>
      <c r="E49" s="59"/>
      <c r="F49" s="59"/>
      <c r="G49" s="59"/>
    </row>
    <row r="50" spans="1:7" ht="15" x14ac:dyDescent="0.2">
      <c r="A50" s="60" t="s">
        <v>364</v>
      </c>
      <c r="B50" s="61"/>
      <c r="C50" s="61"/>
      <c r="D50" s="61"/>
      <c r="E50" s="61"/>
      <c r="F50" s="61"/>
      <c r="G50" s="61"/>
    </row>
    <row r="51" spans="1:7" ht="15" x14ac:dyDescent="0.2">
      <c r="A51" s="62"/>
      <c r="B51" s="69" t="s">
        <v>365</v>
      </c>
      <c r="C51" s="69"/>
      <c r="D51" s="69"/>
      <c r="E51" s="69"/>
      <c r="F51" s="69"/>
      <c r="G51" s="69"/>
    </row>
    <row r="52" spans="1:7" ht="30.75" customHeight="1" x14ac:dyDescent="0.2">
      <c r="A52" s="63"/>
      <c r="B52" s="70" t="s">
        <v>370</v>
      </c>
      <c r="C52" s="70"/>
      <c r="D52" s="70"/>
      <c r="E52" s="70"/>
      <c r="F52" s="70"/>
      <c r="G52" s="70"/>
    </row>
  </sheetData>
  <mergeCells count="3">
    <mergeCell ref="B2:G2"/>
    <mergeCell ref="B51:G51"/>
    <mergeCell ref="B52:G5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71" t="s">
        <v>5</v>
      </c>
      <c r="B1" s="71" t="s">
        <v>212</v>
      </c>
      <c r="C1" s="71" t="s">
        <v>213</v>
      </c>
      <c r="D1" s="71" t="s">
        <v>214</v>
      </c>
      <c r="E1" s="71" t="s">
        <v>215</v>
      </c>
      <c r="F1" s="71" t="s">
        <v>216</v>
      </c>
      <c r="G1" s="71" t="s">
        <v>217</v>
      </c>
      <c r="H1" s="71"/>
      <c r="I1" s="71" t="s">
        <v>218</v>
      </c>
      <c r="J1" s="71"/>
    </row>
    <row r="2" spans="1:10" ht="15" customHeight="1" x14ac:dyDescent="0.2">
      <c r="A2" s="71"/>
      <c r="B2" s="71"/>
      <c r="C2" s="71"/>
      <c r="D2" s="71"/>
      <c r="E2" s="71"/>
      <c r="F2" s="71"/>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opLeftCell="A13" workbookViewId="0">
      <selection activeCell="J23" sqref="J23"/>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1.1000676503648384E-2</v>
      </c>
      <c r="E3" s="40">
        <v>1.1000761500043275E-2</v>
      </c>
      <c r="H3" s="32"/>
      <c r="I3" s="32"/>
    </row>
    <row r="4" spans="1:9" ht="31.5" x14ac:dyDescent="0.25">
      <c r="A4" s="14" t="s">
        <v>11</v>
      </c>
      <c r="B4" s="37" t="s">
        <v>239</v>
      </c>
      <c r="C4" s="38" t="s">
        <v>240</v>
      </c>
      <c r="D4" s="39">
        <v>1.0112200806197736E-3</v>
      </c>
      <c r="E4" s="40">
        <v>9.1499644982957675E-4</v>
      </c>
      <c r="H4" s="32"/>
      <c r="I4" s="32"/>
    </row>
    <row r="5" spans="1:9" ht="47.25" x14ac:dyDescent="0.25">
      <c r="A5" s="14" t="s">
        <v>14</v>
      </c>
      <c r="B5" s="37" t="s">
        <v>241</v>
      </c>
      <c r="C5" s="38" t="s">
        <v>242</v>
      </c>
      <c r="D5" s="39">
        <v>1.0076479854750355E-3</v>
      </c>
      <c r="E5" s="40">
        <v>1.0031705472937909E-3</v>
      </c>
      <c r="H5" s="32"/>
      <c r="I5" s="32"/>
    </row>
    <row r="6" spans="1:9" ht="31.5" x14ac:dyDescent="0.25">
      <c r="A6" s="14" t="s">
        <v>17</v>
      </c>
      <c r="B6" s="37" t="s">
        <v>243</v>
      </c>
      <c r="C6" s="38" t="s">
        <v>244</v>
      </c>
      <c r="D6" s="39">
        <v>3.711583482164553E-4</v>
      </c>
      <c r="E6" s="40">
        <v>3.8182603062166838E-4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3.0534787438637437E-4</v>
      </c>
      <c r="E9" s="40">
        <v>3.628280746166625E-4</v>
      </c>
      <c r="H9" s="32"/>
      <c r="I9" s="32"/>
    </row>
    <row r="10" spans="1:9" ht="15.75" x14ac:dyDescent="0.25">
      <c r="A10" s="14" t="s">
        <v>29</v>
      </c>
      <c r="B10" s="37" t="s">
        <v>251</v>
      </c>
      <c r="C10" s="38" t="s">
        <v>252</v>
      </c>
      <c r="D10" s="39">
        <v>1.3904074086975438E-2</v>
      </c>
      <c r="E10" s="40">
        <v>1.3725580501281325E-2</v>
      </c>
      <c r="H10" s="32"/>
      <c r="I10" s="32"/>
    </row>
    <row r="11" spans="1:9" ht="15.75" x14ac:dyDescent="0.25">
      <c r="A11" s="14" t="s">
        <v>32</v>
      </c>
      <c r="B11" s="37" t="s">
        <v>253</v>
      </c>
      <c r="C11" s="38" t="s">
        <v>254</v>
      </c>
      <c r="D11" s="39">
        <v>0.64812790251612473</v>
      </c>
      <c r="E11" s="40">
        <v>0.24440580865829656</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235677891500</v>
      </c>
      <c r="E14" s="43">
        <v>230501958900</v>
      </c>
      <c r="H14" s="32"/>
      <c r="I14" s="32"/>
    </row>
    <row r="15" spans="1:9" ht="15.75" x14ac:dyDescent="0.25">
      <c r="A15" s="14"/>
      <c r="B15" s="37" t="s">
        <v>260</v>
      </c>
      <c r="C15" s="38" t="s">
        <v>261</v>
      </c>
      <c r="D15" s="42">
        <v>235677891500</v>
      </c>
      <c r="E15" s="43">
        <v>230501958900</v>
      </c>
      <c r="H15" s="32"/>
      <c r="I15" s="32"/>
    </row>
    <row r="16" spans="1:9" ht="15.75" x14ac:dyDescent="0.25">
      <c r="A16" s="14"/>
      <c r="B16" s="37" t="s">
        <v>262</v>
      </c>
      <c r="C16" s="38" t="s">
        <v>263</v>
      </c>
      <c r="D16" s="42">
        <v>23567789.149999999</v>
      </c>
      <c r="E16" s="43">
        <v>23050195.890000001</v>
      </c>
      <c r="H16" s="32"/>
      <c r="I16" s="32"/>
    </row>
    <row r="17" spans="1:9" ht="15.75" x14ac:dyDescent="0.25">
      <c r="A17" s="14" t="s">
        <v>11</v>
      </c>
      <c r="B17" s="37" t="s">
        <v>264</v>
      </c>
      <c r="C17" s="38" t="s">
        <v>265</v>
      </c>
      <c r="D17" s="42">
        <v>5799288100</v>
      </c>
      <c r="E17" s="43">
        <v>5175932600</v>
      </c>
      <c r="H17" s="32"/>
      <c r="I17" s="32"/>
    </row>
    <row r="18" spans="1:9" ht="15.75" x14ac:dyDescent="0.25">
      <c r="A18" s="14"/>
      <c r="B18" s="37" t="s">
        <v>266</v>
      </c>
      <c r="C18" s="38" t="s">
        <v>267</v>
      </c>
      <c r="D18" s="42">
        <v>1059830.94</v>
      </c>
      <c r="E18" s="43">
        <v>1144998.49</v>
      </c>
      <c r="H18" s="32"/>
      <c r="I18" s="32"/>
    </row>
    <row r="19" spans="1:9" ht="15.75" x14ac:dyDescent="0.25">
      <c r="A19" s="14"/>
      <c r="B19" s="37" t="s">
        <v>268</v>
      </c>
      <c r="C19" s="38" t="s">
        <v>269</v>
      </c>
      <c r="D19" s="42">
        <v>10598309400</v>
      </c>
      <c r="E19" s="43">
        <v>11449984900</v>
      </c>
      <c r="H19" s="32"/>
      <c r="I19" s="32"/>
    </row>
    <row r="20" spans="1:9" ht="15.75" x14ac:dyDescent="0.25">
      <c r="A20" s="14"/>
      <c r="B20" s="37" t="s">
        <v>270</v>
      </c>
      <c r="C20" s="38" t="s">
        <v>271</v>
      </c>
      <c r="D20" s="42">
        <v>-479902.13</v>
      </c>
      <c r="E20" s="43">
        <v>-627405.23</v>
      </c>
      <c r="H20" s="32"/>
      <c r="I20" s="32"/>
    </row>
    <row r="21" spans="1:9" ht="15.75" x14ac:dyDescent="0.25">
      <c r="A21" s="14"/>
      <c r="B21" s="37" t="s">
        <v>272</v>
      </c>
      <c r="C21" s="38" t="s">
        <v>273</v>
      </c>
      <c r="D21" s="42">
        <v>-4799021300</v>
      </c>
      <c r="E21" s="43">
        <v>-6274052300</v>
      </c>
      <c r="H21" s="32"/>
      <c r="I21" s="32"/>
    </row>
    <row r="22" spans="1:9" ht="15.75" x14ac:dyDescent="0.25">
      <c r="A22" s="14" t="s">
        <v>14</v>
      </c>
      <c r="B22" s="37" t="s">
        <v>274</v>
      </c>
      <c r="C22" s="38" t="s">
        <v>275</v>
      </c>
      <c r="D22" s="42">
        <v>241477179600</v>
      </c>
      <c r="E22" s="43">
        <v>235677891500</v>
      </c>
      <c r="H22" s="32"/>
      <c r="I22" s="32"/>
    </row>
    <row r="23" spans="1:9" ht="15.75" x14ac:dyDescent="0.25">
      <c r="A23" s="14"/>
      <c r="B23" s="37" t="s">
        <v>276</v>
      </c>
      <c r="C23" s="38" t="s">
        <v>277</v>
      </c>
      <c r="D23" s="42">
        <v>241477179600</v>
      </c>
      <c r="E23" s="43">
        <v>235677891500</v>
      </c>
      <c r="H23" s="32"/>
      <c r="I23" s="32"/>
    </row>
    <row r="24" spans="1:9" ht="15.75" x14ac:dyDescent="0.25">
      <c r="A24" s="14"/>
      <c r="B24" s="37" t="s">
        <v>278</v>
      </c>
      <c r="C24" s="38" t="s">
        <v>279</v>
      </c>
      <c r="D24" s="42">
        <v>24147717.960000001</v>
      </c>
      <c r="E24" s="43">
        <v>23567789.149999999</v>
      </c>
      <c r="H24" s="32"/>
      <c r="I24" s="32"/>
    </row>
    <row r="25" spans="1:9" ht="31.5" x14ac:dyDescent="0.25">
      <c r="A25" s="14" t="s">
        <v>17</v>
      </c>
      <c r="B25" s="37" t="s">
        <v>280</v>
      </c>
      <c r="C25" s="38" t="s">
        <v>281</v>
      </c>
      <c r="D25" s="39">
        <v>0.40039999999999998</v>
      </c>
      <c r="E25" s="40">
        <v>0.41020000000000001</v>
      </c>
      <c r="H25" s="32"/>
      <c r="I25" s="32"/>
    </row>
    <row r="26" spans="1:9" ht="31.5" x14ac:dyDescent="0.25">
      <c r="A26" s="14" t="s">
        <v>20</v>
      </c>
      <c r="B26" s="37" t="s">
        <v>282</v>
      </c>
      <c r="C26" s="38" t="s">
        <v>283</v>
      </c>
      <c r="D26" s="39">
        <v>0.5232</v>
      </c>
      <c r="E26" s="40">
        <v>0.53669999999999995</v>
      </c>
      <c r="H26" s="32"/>
      <c r="I26" s="32"/>
    </row>
    <row r="27" spans="1:9" ht="31.5" x14ac:dyDescent="0.25">
      <c r="A27" s="14" t="s">
        <v>23</v>
      </c>
      <c r="B27" s="37" t="s">
        <v>284</v>
      </c>
      <c r="C27" s="38" t="s">
        <v>285</v>
      </c>
      <c r="D27" s="39">
        <v>6.9999999999999999E-4</v>
      </c>
      <c r="E27" s="40">
        <v>1E-4</v>
      </c>
      <c r="H27" s="32"/>
      <c r="I27" s="32"/>
    </row>
    <row r="28" spans="1:9" ht="31.5" x14ac:dyDescent="0.25">
      <c r="A28" s="14" t="s">
        <v>26</v>
      </c>
      <c r="B28" s="49" t="s">
        <v>286</v>
      </c>
      <c r="C28" s="50" t="s">
        <v>287</v>
      </c>
      <c r="D28" s="51">
        <v>8145</v>
      </c>
      <c r="E28" s="51">
        <v>8077</v>
      </c>
      <c r="H28" s="32"/>
      <c r="I28" s="32"/>
    </row>
    <row r="29" spans="1:9" ht="15.75" x14ac:dyDescent="0.25">
      <c r="A29" s="14" t="s">
        <v>29</v>
      </c>
      <c r="B29" s="49" t="s">
        <v>288</v>
      </c>
      <c r="C29" s="50" t="s">
        <v>289</v>
      </c>
      <c r="D29" s="42">
        <v>14998.47</v>
      </c>
      <c r="E29" s="42">
        <v>14926.32</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71" t="s">
        <v>5</v>
      </c>
      <c r="B1" s="71" t="s">
        <v>293</v>
      </c>
      <c r="C1" s="71" t="s">
        <v>294</v>
      </c>
      <c r="D1" s="71" t="s">
        <v>295</v>
      </c>
      <c r="E1" s="71"/>
      <c r="F1" s="71"/>
    </row>
    <row r="2" spans="1:6" ht="15" customHeight="1" x14ac:dyDescent="0.2">
      <c r="A2" s="71"/>
      <c r="B2" s="71"/>
      <c r="C2" s="71"/>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71" t="s">
        <v>5</v>
      </c>
      <c r="B1" s="71" t="s">
        <v>117</v>
      </c>
      <c r="C1" s="71" t="s">
        <v>305</v>
      </c>
      <c r="D1" s="71"/>
    </row>
    <row r="2" spans="1:4" ht="15" customHeight="1" x14ac:dyDescent="0.2">
      <c r="A2" s="71"/>
      <c r="B2" s="71"/>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71" t="s">
        <v>5</v>
      </c>
      <c r="B1" s="71" t="s">
        <v>59</v>
      </c>
      <c r="C1" s="71" t="s">
        <v>234</v>
      </c>
      <c r="D1" s="71"/>
      <c r="E1" s="71" t="s">
        <v>235</v>
      </c>
      <c r="F1" s="71"/>
      <c r="G1" s="71" t="s">
        <v>57</v>
      </c>
    </row>
    <row r="2" spans="1:7" ht="15" customHeight="1" x14ac:dyDescent="0.2">
      <c r="A2" s="71"/>
      <c r="B2" s="71"/>
      <c r="C2" s="7" t="s">
        <v>306</v>
      </c>
      <c r="D2" s="7" t="s">
        <v>312</v>
      </c>
      <c r="E2" s="7" t="s">
        <v>306</v>
      </c>
      <c r="F2" s="7" t="s">
        <v>312</v>
      </c>
      <c r="G2" s="71"/>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+8cm8lH+MsVSavD1mvdBXLXFy/biqODo/CHAbqJU1+Q=</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dnf0X57lk8tnJNU9Z31e5qWGXEGX2wLyZfOaYcEt9Rs=</DigestValue>
    </Reference>
  </SignedInfo>
  <SignatureValue>fBdBN5aq2QX2ynLUGBHA1Rgme9QrqokXTy/KBRm3vSFCWP5TZa4RlUW/l+jpSqxXyG0Me/SqrRY1
gxXFr8jgAopCu8aLVeSjM9Wdk7B9h3fOR4S53nJ1jOWL7y0PUhBQrf3byRh3Orf0WPWJrfHGZlw3
dIIS5Bp8JCilZrdX2a1u0Rhil47ZLqwcHZLRiSl4Vela6y6K8R4r1rMGGwD9yX5APmxdQlmG+nSB
1cA3eNfvtVxAgLul7i7fqltQ2LDadf+OjvGui/OrB+4W2+TiEp687DcoyLK6rh+4mNW7+KKwqmn3
FiK9udpNY/XTbgSuJOoLSNqomVDhmDqoi7orDg==</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OLLDzyPWRUxQvHle+lVZZ1j4ID/hV9KO5yOsyzBiSzI=</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OozitNdNNdjwt07c/3NYVfogRr5D6iULrQbsDw+3bz4=</DigestValue>
      </Reference>
      <Reference URI="/xl/styles.xml?ContentType=application/vnd.openxmlformats-officedocument.spreadsheetml.styles+xml">
        <DigestMethod Algorithm="http://www.w3.org/2001/04/xmlenc#sha256"/>
        <DigestValue>nLw1z1piLF0Ii6h9nKt2ikbXQ1AdPR6HheYe4PGkA28=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WJd0J/NKzHvAx9kPDerpkRATijwwR4Ydhxhlu51M6GU=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RJtTwBMl56TeqIEG0Dfm0e1CkdLVNbKCBDSYqDhiOAU=</DigestValue>
      </Reference>
      <Reference URI="/xl/worksheets/sheet10.xml?ContentType=application/vnd.openxmlformats-officedocument.spreadsheetml.worksheet+xml">
        <DigestMethod Algorithm="http://www.w3.org/2001/04/xmlenc#sha256"/>
        <DigestValue>Nt60PSynT8zpFvyrOV6NpLui2k4HmkVDM6UUEEssLpI=</DigestValue>
      </Reference>
      <Reference URI="/xl/worksheets/sheet11.xml?ContentType=application/vnd.openxmlformats-officedocument.spreadsheetml.worksheet+xml">
        <DigestMethod Algorithm="http://www.w3.org/2001/04/xmlenc#sha256"/>
        <DigestValue>ICiw9LeRLNKne4qNAZhx/6n4rTckdyM8LLeSdTDWpXo=</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kuYKLNcdBrhmoLrdmZUlGuZ5NRw3qKOHn7LIXxAi50o=</DigestValue>
      </Reference>
      <Reference URI="/xl/worksheets/sheet2.xml?ContentType=application/vnd.openxmlformats-officedocument.spreadsheetml.worksheet+xml">
        <DigestMethod Algorithm="http://www.w3.org/2001/04/xmlenc#sha256"/>
        <DigestValue>XmJ6fnuw1XSE56UWnQoRBKR6Z5N5QgIpBeyzAAgQM1g=</DigestValue>
      </Reference>
      <Reference URI="/xl/worksheets/sheet3.xml?ContentType=application/vnd.openxmlformats-officedocument.spreadsheetml.worksheet+xml">
        <DigestMethod Algorithm="http://www.w3.org/2001/04/xmlenc#sha256"/>
        <DigestValue>JCfVMgEyy+OxxFDqYHLFdv2dCtAjVyuuPaJ5K5MqEo0=</DigestValue>
      </Reference>
      <Reference URI="/xl/worksheets/sheet4.xml?ContentType=application/vnd.openxmlformats-officedocument.spreadsheetml.worksheet+xml">
        <DigestMethod Algorithm="http://www.w3.org/2001/04/xmlenc#sha256"/>
        <DigestValue>bCN3fXNk7DvnVym5xCqkGqUFlqa9UnVSxrXdbKz9QBw=</DigestValue>
      </Reference>
      <Reference URI="/xl/worksheets/sheet5.xml?ContentType=application/vnd.openxmlformats-officedocument.spreadsheetml.worksheet+xml">
        <DigestMethod Algorithm="http://www.w3.org/2001/04/xmlenc#sha256"/>
        <DigestValue>pXty1GKJnb7CuPTRhoC0At2rqf+VA3CB94YXbBeHnvg=</DigestValue>
      </Reference>
      <Reference URI="/xl/worksheets/sheet6.xml?ContentType=application/vnd.openxmlformats-officedocument.spreadsheetml.worksheet+xml">
        <DigestMethod Algorithm="http://www.w3.org/2001/04/xmlenc#sha256"/>
        <DigestValue>141QMoDkgUF9J6nV7cnuS50YRa9qk+tBoK99/nDJgp4=</DigestValue>
      </Reference>
      <Reference URI="/xl/worksheets/sheet7.xml?ContentType=application/vnd.openxmlformats-officedocument.spreadsheetml.worksheet+xml">
        <DigestMethod Algorithm="http://www.w3.org/2001/04/xmlenc#sha256"/>
        <DigestValue>hdm+e7mJstNQtfKfBYkX8UWi+/I/+QCLqlTsKxD0uBQ=</DigestValue>
      </Reference>
      <Reference URI="/xl/worksheets/sheet8.xml?ContentType=application/vnd.openxmlformats-officedocument.spreadsheetml.worksheet+xml">
        <DigestMethod Algorithm="http://www.w3.org/2001/04/xmlenc#sha256"/>
        <DigestValue>9VGGbL9yv+7foficTM53yTmWZZiBkJ/G6Lp5LSYRI6I=</DigestValue>
      </Reference>
      <Reference URI="/xl/worksheets/sheet9.xml?ContentType=application/vnd.openxmlformats-officedocument.spreadsheetml.worksheet+xml">
        <DigestMethod Algorithm="http://www.w3.org/2001/04/xmlenc#sha256"/>
        <DigestValue>kXa9mWyoM0GqFCajH7UPvaSlPjzsamNlZh9lN4AQqzc=</DigestValue>
      </Reference>
    </Manifest>
    <SignatureProperties>
      <SignatureProperty Id="idSignatureTime" Target="#idPackageSignature">
        <mdssi:SignatureTime xmlns:mdssi="http://schemas.openxmlformats.org/package/2006/digital-signature">
          <mdssi:Format>YYYY-MM-DDThh:mm:ssTZD</mdssi:Format>
          <mdssi:Value>2025-07-07T04:37:46Z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2025-07-07T04:37:46Z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10ZJtAGqGajSx4YwY66jzeTWyBGery7WzUce1TBCRO4=</DigestValue>
    </Reference>
    <Reference Type="http://www.w3.org/2000/09/xmldsig#Object" URI="#idOfficeObject">
      <DigestMethod Algorithm="http://www.w3.org/2001/04/xmlenc#sha256"/>
      <DigestValue>Jwy15y4PYa2YCAX5gzvBhnf5osFN4W7XCksrR3R+TLE=</DigestValue>
    </Reference>
    <Reference Type="http://uri.etsi.org/01903#SignedProperties" URI="#idSignedProperties">
      <Transforms>
        <Transform Algorithm="http://www.w3.org/TR/2001/REC-xml-c14n-20010315"/>
      </Transforms>
      <DigestMethod Algorithm="http://www.w3.org/2001/04/xmlenc#sha256"/>
      <DigestValue>8zbKzxtpMZaDyglrBNP280DsP5Jvuuuu8FUpokLMs84=</DigestValue>
    </Reference>
  </SignedInfo>
  <SignatureValue>iSRZe7VtCPmTQfA3/bDCkvaO8kmQvzAvkn0wif03RJ40qSpW1JqbPDYxFk2tAuyP5x8nJ+wWLD67
jFs/s/QABSWAezRajJJdi4RaAKeQIJDBb+PLTLCEg2BWu5QIBnsfANB1JY+xA0OBUPm4QTiN/DHq
nIqCg34xnxXmVY+aDaB6X14i/GFFtwqtPMkOVy1XYvnoxe90PQ7xlR/dKcaOGYr/nnJ/wpGCRmkX
PZ7rYu84e96mljksfQNUPmHpiqg4d1jqQ8a5tHvMExd5ih6UjpEIgyN47BmKmxXFz+OZfqlBiXJg
6s9418lYxs11ruQgo/RUCaL7xfNMGbbgUQginw==</SignatureValue>
  <KeyInfo>
    <X509Data>
      <X509Certificate>MIIGEjCCA/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DgU4gSS5QLkExHjAcBgoJkiaJk/IsZAEBDA5NU1Q6MDEwMjcwMzE3ODCCASIwDQYJKoZIhvcNAQEBBQADggEPADCCAQoCggEBALB8eYG6lyWoBD0FsalajIoCHqN58SQd6KHIzqhXnGJSP4gd+B3owlcftmP6LVl3Jd/+VzvbyBOgyWPT35C8rNjwVPgRB8rirvGFUiAh9Rsv2WaOT22g2rpu7i81QDHGF3dexdPAX8SELtef9OuIdMDw2TjlmNZgILaESYHG+on2IkJZOgxj0LAaIEglx9jufpmH2m/LJ+hqBM+iglL3ZLEao3pe6IZ9lWHkdOdhqndSNud4eEtoaHTtJKJkAwtXRrEvph7G2uMD4gl8UCFxkVAT1rhYSlgLS8z7znjDPGm4pb2/KopKDTBOn8DAWHQyH4Za7yKtBWai/pipgx4PsQ0CAwEAAaOCAW8wggFrMAwGA1UdEwEB/wQCMAAwHwYDVR0jBBgwFoAUa5XExCkjyicTywTw/XTqzb0I/8EwgYcGCCsGAQUFBwEBBHsweTA+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XJCvUMlPezIwDgYDVR0PAQH/BAQDAgTwMA0GCSqGSIb3DQEBCwUAA4ICAQCM+XDxWUj1KchO8Yf8dJmSz9PiOqPpmEsOZBsFIUfGy24TQkYPHed6Vqf9vCRS0ARmIwns5gizpHtPgIZRaH4zAwnb/3JSn4XkKHUSV0wLX/cmkkwsNpCLVh4Bb0zps3x5vApWWyT3cipy0IPWpBJciM+q18/XQ6LXBLgEldy981rwbm/cnAMu2sWOZF6nfkjmCX6wG47MMCznt4tFpTHhhWYYTy0Jzn6v4mELuhSPX0svkXdvJMga04N9KnbzSYu++4C+oe9xptUKZrfaUZO2nH2PlepHC5do8UiS7CaXJJtg8WszS9eNH4YMxJsXDlsiostxXyBuH5+CE/JBK1Duh0shq9/3a/X90UuCaP80slkR58a37/992qyY/t0+28O3v6ln6T5H8g2jUIkEEqpTR7ucri2JvUbR/fV27klhbHV7fuv2ny6frWUunnPkzDejSUra2r+CZCiG9txVULuyZ5VCD3eT5wpQL1G9Xy4bfwAXUM2/uyoefVku7FNYRagCmg8ye1CIp3lO8g1gWwubSW5ooVx73Ap7IbzUoIBURukUE776LScoWrMAKY47zvIskZLGxlXuC3aeTGFwHIQXxA9IgXWw6+GUfCKPEFBVXKYI63ZAdqCpn2GCoyvNbL5geq+YNnGDRHUnUa1E7dqOXp0XDun9yVjjDA665+Xrd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dcjt3NlF+jvR25xVtl5ihIg02nNUM4mp/nXLumjaIhs=</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AocONitW+8y56I4XdsRCLNu4ckRs7yzNP32SZpS0Kos=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OLLDzyPWRUxQvHle+lVZZ1j4ID/hV9KO5yOsyzBiSzI=</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OozitNdNNdjwt07c/3NYVfogRr5D6iULrQbsDw+3bz4=</DigestValue>
      </Reference>
      <Reference URI="/xl/styles.xml?ContentType=application/vnd.openxmlformats-officedocument.spreadsheetml.styles+xml">
        <DigestMethod Algorithm="http://www.w3.org/2001/04/xmlenc#sha256"/>
        <DigestValue>nLw1z1piLF0Ii6h9nKt2ikbXQ1AdPR6HheYe4PGkA28=</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WJd0J/NKzHvAx9kPDerpkRATijwwR4Ydhxhlu51M6GU=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RJtTwBMl56TeqIEG0Dfm0e1CkdLVNbKCBDSYqDhiOAU=</DigestValue>
      </Reference>
      <Reference URI="/xl/worksheets/sheet10.xml?ContentType=application/vnd.openxmlformats-officedocument.spreadsheetml.worksheet+xml">
        <DigestMethod Algorithm="http://www.w3.org/2001/04/xmlenc#sha256"/>
        <DigestValue>Nt60PSynT8zpFvyrOV6NpLui2k4HmkVDM6UUEEssLpI=</DigestValue>
      </Reference>
      <Reference URI="/xl/worksheets/sheet11.xml?ContentType=application/vnd.openxmlformats-officedocument.spreadsheetml.worksheet+xml">
        <DigestMethod Algorithm="http://www.w3.org/2001/04/xmlenc#sha256"/>
        <DigestValue>ICiw9LeRLNKne4qNAZhx/6n4rTckdyM8LLeSdTDWpXo=</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kuYKLNcdBrhmoLrdmZUlGuZ5NRw3qKOHn7LIXxAi50o=</DigestValue>
      </Reference>
      <Reference URI="/xl/worksheets/sheet2.xml?ContentType=application/vnd.openxmlformats-officedocument.spreadsheetml.worksheet+xml">
        <DigestMethod Algorithm="http://www.w3.org/2001/04/xmlenc#sha256"/>
        <DigestValue>XmJ6fnuw1XSE56UWnQoRBKR6Z5N5QgIpBeyzAAgQM1g=</DigestValue>
      </Reference>
      <Reference URI="/xl/worksheets/sheet3.xml?ContentType=application/vnd.openxmlformats-officedocument.spreadsheetml.worksheet+xml">
        <DigestMethod Algorithm="http://www.w3.org/2001/04/xmlenc#sha256"/>
        <DigestValue>JCfVMgEyy+OxxFDqYHLFdv2dCtAjVyuuPaJ5K5MqEo0=</DigestValue>
      </Reference>
      <Reference URI="/xl/worksheets/sheet4.xml?ContentType=application/vnd.openxmlformats-officedocument.spreadsheetml.worksheet+xml">
        <DigestMethod Algorithm="http://www.w3.org/2001/04/xmlenc#sha256"/>
        <DigestValue>bCN3fXNk7DvnVym5xCqkGqUFlqa9UnVSxrXdbKz9QBw=</DigestValue>
      </Reference>
      <Reference URI="/xl/worksheets/sheet5.xml?ContentType=application/vnd.openxmlformats-officedocument.spreadsheetml.worksheet+xml">
        <DigestMethod Algorithm="http://www.w3.org/2001/04/xmlenc#sha256"/>
        <DigestValue>pXty1GKJnb7CuPTRhoC0At2rqf+VA3CB94YXbBeHnvg=</DigestValue>
      </Reference>
      <Reference URI="/xl/worksheets/sheet6.xml?ContentType=application/vnd.openxmlformats-officedocument.spreadsheetml.worksheet+xml">
        <DigestMethod Algorithm="http://www.w3.org/2001/04/xmlenc#sha256"/>
        <DigestValue>141QMoDkgUF9J6nV7cnuS50YRa9qk+tBoK99/nDJgp4=</DigestValue>
      </Reference>
      <Reference URI="/xl/worksheets/sheet7.xml?ContentType=application/vnd.openxmlformats-officedocument.spreadsheetml.worksheet+xml">
        <DigestMethod Algorithm="http://www.w3.org/2001/04/xmlenc#sha256"/>
        <DigestValue>hdm+e7mJstNQtfKfBYkX8UWi+/I/+QCLqlTsKxD0uBQ=</DigestValue>
      </Reference>
      <Reference URI="/xl/worksheets/sheet8.xml?ContentType=application/vnd.openxmlformats-officedocument.spreadsheetml.worksheet+xml">
        <DigestMethod Algorithm="http://www.w3.org/2001/04/xmlenc#sha256"/>
        <DigestValue>9VGGbL9yv+7foficTM53yTmWZZiBkJ/G6Lp5LSYRI6I=</DigestValue>
      </Reference>
      <Reference URI="/xl/worksheets/sheet9.xml?ContentType=application/vnd.openxmlformats-officedocument.spreadsheetml.worksheet+xml">
        <DigestMethod Algorithm="http://www.w3.org/2001/04/xmlenc#sha256"/>
        <DigestValue>kXa9mWyoM0GqFCajH7UPvaSlPjzsamNlZh9lN4AQqzc=</DigestValue>
      </Reference>
    </Manifest>
    <SignatureProperties>
      <SignatureProperty Id="idSignatureTime" Target="#idPackageSignature">
        <mdssi:SignatureTime xmlns:mdssi="http://schemas.openxmlformats.org/package/2006/digital-signature">
          <mdssi:Format>YYYY-MM-DDThh:mm:ssTZD</mdssi:Format>
          <mdssi:Value>2025-07-07T07:43:29Z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16.0.10382/14</OfficeVersion>
          <ApplicationVersion>16.0.10385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2025-07-07T07:43:29Z</xd:SigningTime>
          <xd:SigningCertificate>
            <xd:Cert>
              <xd:CertDigest>
                <DigestMethod Algorithm="http://www.w3.org/2001/04/xmlenc#sha256"/>
                <DigestValue>P7iOhpnPyAMfi8gqM8CqYqcFVb1Us4QWrzjktdl4gxQ=</DigestValue>
              </xd:CertDigest>
              <xd:IssuerSerial>
                <X509IssuerName>C=VN, O=VIETNAM POSTS AND TELECOMMUNICATIONS GROUP, CN=VNPT-CA SHA2</X509IssuerName>
                <X509SerialNumber>111660364320967777219981797028267165612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2025-07-07T04:34:47Z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