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3.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xl/comments6.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2.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CF - QUY DAU TU TRAI PHIEU LINH HOAT VND - 20829030 - BIDB586666\4. BAO CAO DINH KY\3. BAO CAO THANG\2025\THÁNG 05\"/>
    </mc:Choice>
  </mc:AlternateContent>
  <bookViews>
    <workbookView xWindow="0" yWindow="0" windowWidth="28800" windowHeight="12180" activeTab="3"/>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G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
Dữ liệu động đầu vào hợp lệ khi chỉ được thêm dòng trên ô này.</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F28" authorId="0" shapeId="0">
      <text>
        <r>
          <rPr>
            <sz val="10"/>
            <rFont val="Arial"/>
            <family val="2"/>
          </rPr>
          <t>Ô chỉ tiêu có định dạng số. Đơn vị tính x 1 (hoặc %)</t>
        </r>
      </text>
    </comment>
    <comment ref="G28" authorId="0" shapeId="0">
      <text>
        <r>
          <rPr>
            <sz val="10"/>
            <rFont val="Arial"/>
            <family val="2"/>
          </rPr>
          <t>Ô chỉ tiêu có định dạng số. Đơn vị tính x 1 (hoặc %)</t>
        </r>
      </text>
    </comment>
    <comment ref="A30" authorId="0" shapeId="0">
      <text>
        <r>
          <rPr>
            <sz val="10"/>
            <rFont val="Arial"/>
            <family val="2"/>
          </rPr>
          <t>Ô chỉ tiêu có định dạng số. Đơn vị tính x 1 (hoặc %)
Dữ liệu động đầu vào hợp lệ khi chỉ được thêm dòng trên ô này.</t>
        </r>
      </text>
    </comment>
    <comment ref="B30" authorId="0" shapeId="0">
      <text>
        <r>
          <rPr>
            <sz val="10"/>
            <rFont val="Arial"/>
            <family val="2"/>
          </rPr>
          <t>Ô chỉ tiêu có định dạng ký tự
Dữ liệu động đầu vào hợp lệ khi chỉ được thêm dòng trên ô này.</t>
        </r>
      </text>
    </comment>
    <comment ref="C30"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
Dữ liệu động đầu vào hợp lệ khi chỉ được thêm dòng trên ô này.</t>
        </r>
      </text>
    </comment>
    <comment ref="E30" authorId="0" shapeId="0">
      <text>
        <r>
          <rPr>
            <sz val="10"/>
            <rFont val="Arial"/>
            <family val="2"/>
          </rPr>
          <t>Ô chỉ tiêu có định dạng số. Đơn vị tính x 1 (hoặc %)
Dữ liệu động đầu vào hợp lệ khi chỉ được thêm dòng trên ô này.</t>
        </r>
      </text>
    </comment>
    <comment ref="F30"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G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G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ký tự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ký tự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<sst xmlns="http://schemas.openxmlformats.org/spreadsheetml/2006/main" count="1504" uniqueCount="358">
  <si>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</si>
  <si>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</si>
  <si>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</si>
  <si>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</si>
  <si>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</si>
  <si>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</si>
  <si>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</si>
  <si>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</si>
  <si>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</si>
  <si>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</si>
  <si>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</si>
  <si>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</si>
  <si>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</si>
  <si>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</si>
  <si>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</si>
  <si>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</si>
  <si>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</si>
  <si>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</si>
  <si>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</si>
  <si>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</si>
  <si>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</si>
  <si>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</si>
  <si>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</si>
  <si>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</si>
  <si>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</si>
  <si>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</si>
  <si>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</si>
  <si>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</si>
  <si>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</si>
  <si>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</si>
  <si>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</si>
  <si>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</si>
  <si>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</si>
  <si>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</si>
  <si>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</si>
  <si>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</si>
  <si>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</si>
  <si>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</si>
  <si>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</si>
  <si>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</si>
  <si>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</si>
  <si>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</si>
  <si>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</si>
  <si>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</si>
  <si>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</si>
  <si>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</si>
  <si>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</si>
  <si>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</si>
  <si>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</si>
  <si>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</si>
  <si>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</si>
  <si>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</si>
  <si>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</si>
  <si>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</si>
  <si>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</si>
  <si>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</si>
  <si>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</si>
  <si>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</si>
  <si>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</si>
  <si>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</si>
  <si>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</si>
  <si>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</si>
  <si>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</si>
  <si>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</si>
  <si>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</si>
  <si>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</si>
  <si>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</si>
  <si>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</si>
  <si>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</si>
  <si>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</si>
  <si>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</si>
  <si>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</si>
  <si>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</si>
  <si>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</si>
  <si>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</si>
  <si>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</si>
  <si>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</si>
  <si>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</si>
  <si>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</si>
  <si>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</si>
  <si>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</si>
  <si>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</si>
  <si>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</si>
  <si>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</si>
  <si>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</si>
  <si>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</si>
  <si>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</si>
  <si>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</si>
  <si>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</si>
  <si>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</si>
  <si>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</si>
  <si>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</si>
  <si>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</si>
  <si>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</si>
  <si>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</si>
  <si>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</si>
  <si>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</si>
  <si>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</si>
  <si>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</si>
  <si>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</si>
  <si>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</si>
  <si>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</si>
  <si>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</si>
  <si>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</si>
  <si>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</si>
  <si>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</si>
  <si>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</si>
  <si>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</si>
  <si>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</si>
  <si>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</si>
  <si>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</si>
  <si>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</si>
  <si>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</si>
  <si>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</si>
  <si>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</si>
  <si>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</si>
  <si>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</si>
  <si>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</si>
  <si>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</si>
  <si>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</si>
  <si>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</si>
  <si>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</si>
  <si>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</si>
  <si>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</si>
  <si>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</si>
  <si>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</si>
  <si>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</si>
  <si>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</si>
  <si>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</si>
  <si>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</si>
  <si>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</si>
  <si>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</si>
  <si>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</si>
  <si>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</si>
  <si>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</si>
  <si>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</si>
  <si>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</si>
  <si>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</si>
  <si>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</si>
  <si>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</si>
  <si>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</si>
  <si>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</si>
  <si>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</si>
  <si>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</si>
  <si>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</si>
  <si>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</si>
  <si>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</si>
  <si>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</si>
  <si>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</si>
  <si>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</si>
  <si>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</si>
  <si>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</si>
  <si>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</si>
  <si>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</si>
  <si>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</si>
  <si>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</si>
  <si>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</si>
  <si>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</si>
  <si>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</si>
  <si>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</si>
  <si>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</si>
  <si>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</si>
  <si>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</si>
  <si>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</si>
  <si>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</si>
  <si>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</si>
  <si>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</si>
  <si>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</si>
  <si>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</si>
  <si>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</si>
  <si>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</si>
  <si>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</si>
  <si>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</si>
  <si>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</si>
  <si>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</si>
  <si>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</si>
  <si>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</si>
  <si>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</si>
  <si>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</si>
  <si>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</si>
  <si>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</si>
  <si>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</si>
  <si>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</si>
  <si>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</si>
  <si>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</si>
  <si>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</si>
  <si>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</si>
  <si>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</si>
  <si>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</si>
  <si>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</si>
  <si>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</si>
  <si>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</si>
  <si>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</si>
  <si>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</si>
  <si>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</si>
  <si>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</si>
  <si>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</si>
  <si>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</si>
  <si>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</si>
  <si>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</si>
  <si>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</si>
  <si>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</si>
  <si>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</si>
  <si>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</si>
  <si>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</si>
  <si>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</si>
  <si>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</si>
  <si>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</si>
  <si>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</si>
  <si>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</si>
  <si>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</si>
  <si>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</si>
  <si>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</si>
  <si>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</si>
  <si>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</si>
  <si>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</si>
  <si>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</si>
  <si>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</si>
  <si>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</si>
  <si>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</si>
  <si>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</si>
  <si>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</si>
  <si>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</si>
  <si>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</si>
  <si>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</si>
  <si>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</si>
  <si>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</si>
  <si>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</si>
  <si>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</si>
  <si>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</si>
  <si>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</si>
  <si>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</si>
  <si>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</si>
  <si>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</si>
  <si>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</si>
  <si>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</si>
  <si>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</si>
  <si>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</si>
  <si>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</si>
  <si>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</si>
  <si>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</si>
  <si>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</si>
  <si>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</si>
  <si>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</si>
  <si>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</si>
  <si>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</si>
  <si>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</si>
  <si>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</si>
  <si>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</si>
  <si>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</si>
  <si>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</si>
  <si>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</si>
  <si>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</si>
  <si>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</si>
  <si>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</si>
  <si>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</si>
  <si>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</si>
  <si>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</si>
  <si>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</si>
  <si>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</si>
  <si>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</si>
  <si>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</si>
  <si>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</si>
  <si>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</si>
  <si>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</si>
  <si>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</si>
  <si>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</si>
  <si>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</si>
  <si>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</si>
  <si>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</si>
  <si>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</si>
  <si>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</si>
  <si>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</si>
  <si>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</si>
  <si>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</si>
  <si>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</si>
  <si>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</si>
  <si>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</si>
  <si>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</si>
  <si>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</si>
  <si>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</si>
  <si>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</si>
  <si>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</si>
  <si>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</si>
  <si>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</si>
  <si>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</si>
  <si>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</si>
  <si>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</si>
  <si>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</si>
  <si>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</si>
  <si>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</si>
  <si>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</si>
  <si>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</si>
  <si>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</si>
  <si>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</si>
  <si>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</si>
  <si>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</si>
  <si>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</si>
  <si>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</si>
  <si>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</si>
  <si>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</si>
  <si>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</si>
  <si>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</si>
  <si>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</si>
  <si>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</si>
  <si>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</si>
  <si>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</si>
  <si>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</si>
  <si>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</si>
  <si>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</si>
  <si>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</si>
  <si>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</si>
  <si>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</si>
  <si>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</si>
  <si>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</si>
  <si>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</si>
  <si>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</si>
  <si>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</si>
  <si>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</si>
  <si>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</si>
  <si>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</si>
  <si>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</si>
  <si>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</si>
  <si>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</si>
  <si>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</si>
  <si>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</si>
  <si>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</si>
  <si>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</si>
  <si>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</si>
  <si>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</si>
  <si>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</si>
  <si>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</si>
  <si>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</si>
  <si>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</si>
  <si>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</si>
  <si>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</si>
  <si>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Tiền gửi ngân hàng dưới 3 tháng</t>
  </si>
  <si>
    <t>…</t>
  </si>
  <si>
    <t>3. Tên Quỹ: Quỹ đầu tư Trái phiếu linh hoạt VND</t>
  </si>
  <si>
    <t xml:space="preserve">     VHM121025       </t>
  </si>
  <si>
    <t xml:space="preserve">     VBA121033       </t>
  </si>
  <si>
    <t xml:space="preserve">     VBA122001       </t>
  </si>
  <si>
    <t xml:space="preserve">     CTG123018       </t>
  </si>
  <si>
    <t xml:space="preserve">     VBA123036       </t>
  </si>
  <si>
    <t xml:space="preserve">     HDB124006       </t>
  </si>
  <si>
    <t xml:space="preserve">     TCX124011       </t>
  </si>
  <si>
    <t xml:space="preserve">     HDB124018       </t>
  </si>
  <si>
    <t xml:space="preserve">     CVT122009       </t>
  </si>
  <si>
    <t>Ghi chú:</t>
  </si>
  <si>
    <t>Giá trái phiếu được xác định theo Sổ tay định giá được Ban Đại diện quỹ phê duyệt.</t>
  </si>
  <si>
    <t>(3) Ngân hàng giám sát đã nhận được xác nhận số dư từ tổ chức phát hành tại thời điểm báo cáo.</t>
  </si>
  <si>
    <t>4. Ngày lập báo cáo: 06/06/2025</t>
  </si>
  <si>
    <t xml:space="preserve">     TCX124013       </t>
  </si>
  <si>
    <t>2251.10</t>
  </si>
  <si>
    <t xml:space="preserve">(1) (2): Gồm
- Hợp đồng tiền gửi 11 tỷ tại Ngân hàng Thương mại cổ phần Phát triển Thành phố Hồ Chí Minh chưa nhận được xác nhận số dư tại thời điểm báo cáo.
- Hợp đồng tiền gửi 2 tỷ tại Ngân hàng TMCP Sài Gòn - Hà Nội chưa nhận được xác nhận số dư tại thời điểm báo cáo.
- Hợp đồng tiền gửi 2 tỷ tại Ngân hàng TMCP Việt Nam Thịnh Vượng chưa nhận được xác nhận số dư tại thời điểm báo cáo.
- Hợp đồng tiền gửi 6 tỷ tại Ngân hàng TMCP Lộc Phát Việt Nam chưa nhận được xác nhận số dư tại thời điểm báo cáo.
</t>
  </si>
  <si>
    <t>Tiền, tương đương tiền (1)</t>
  </si>
  <si>
    <t>Tiền gửi ngân hàng trên 3 tháng (2)</t>
  </si>
  <si>
    <t>Chứng chỉ tiền gửi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</si>
</sst>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4">
    <xf numFmtId="0" fontId="0" fillId="0" borderId="0"/>
    <xf numFmtId="164" fontId="1" fillId="0" borderId="0" applyFont="0" applyFill="0" applyBorder="0" applyAlignment="0" applyProtection="0"/>
    <xf numFmtId="9" fontId="18" fillId="0" borderId="0" applyFont="0" applyFill="0" applyBorder="0" applyAlignment="0" applyProtection="0"/>
    <xf numFmtId="0" fontId="1" fillId="0" borderId="0"/>
  </cellStyleXfs>
  <cellXfs count="68">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0" fontId="7" fillId="0" borderId="1" xfId="0" applyFont="1" applyFill="1" applyBorder="1" applyAlignment="1">
      <alignment horizontal="righ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0" fontId="7" fillId="0" borderId="1" xfId="0" applyFont="1" applyFill="1" applyBorder="1" applyAlignment="1">
      <alignment horizontal="left" wrapText="1"/>
    </xf>
    <xf numFmtId="0" fontId="12" fillId="0" borderId="1" xfId="0" applyFont="1" applyFill="1" applyBorder="1" applyAlignment="1">
      <alignment horizontal="left" wrapText="1"/>
    </xf>
    <xf numFmtId="0" fontId="5" fillId="0" borderId="1" xfId="0" applyFont="1" applyFill="1" applyBorder="1" applyAlignment="1">
      <alignment horizontal="left"/>
    </xf>
    <xf numFmtId="0" fontId="16" fillId="0" borderId="0" xfId="0" applyFont="1" applyFill="1"/>
    <xf numFmtId="165" fontId="16" fillId="0" borderId="0" xfId="0" applyNumberFormat="1" applyFont="1" applyFill="1"/>
    <xf numFmtId="164" fontId="5" fillId="0" borderId="1" xfId="1" applyFont="1" applyFill="1" applyBorder="1" applyAlignment="1">
      <alignment horizontal="left"/>
    </xf>
    <xf numFmtId="165" fontId="17" fillId="0" borderId="1" xfId="1" applyNumberFormat="1" applyFont="1" applyFill="1" applyBorder="1" applyAlignment="1">
      <alignment horizontal="left"/>
    </xf>
    <xf numFmtId="0" fontId="7" fillId="0" borderId="1" xfId="0" applyFont="1" applyBorder="1" applyAlignment="1">
      <alignment horizontal="left" wrapText="1"/>
    </xf>
    <xf numFmtId="0" fontId="12" fillId="0" borderId="1" xfId="0" applyFont="1" applyBorder="1" applyAlignment="1">
      <alignment horizontal="left" wrapText="1"/>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7" fillId="0" borderId="1" xfId="0" applyFont="1" applyFill="1" applyBorder="1" applyAlignment="1">
      <alignment horizontal="left" vertical="center"/>
    </xf>
    <xf numFmtId="0" fontId="12" fillId="0" borderId="1" xfId="0" applyFont="1" applyFill="1" applyBorder="1" applyAlignment="1">
      <alignment horizontal="left" vertical="center"/>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10" fontId="7" fillId="0" borderId="1" xfId="2" applyNumberFormat="1" applyFont="1" applyFill="1" applyBorder="1" applyAlignment="1">
      <alignment horizontal="right"/>
    </xf>
    <xf numFmtId="0" fontId="5" fillId="0" borderId="0" xfId="3" applyFont="1" applyFill="1" applyAlignment="1">
      <alignment horizontal="left" vertical="center"/>
    </xf>
    <xf numFmtId="0" fontId="5" fillId="0" borderId="0" xfId="3" applyFont="1" applyFill="1" applyAlignment="1">
      <alignment horizontal="left" vertical="center" wrapText="1"/>
    </xf>
    <xf numFmtId="0" fontId="3" fillId="0" borderId="0" xfId="3" applyFont="1" applyFill="1" applyAlignment="1">
      <alignment horizontal="left" vertical="center" indent="4"/>
    </xf>
    <xf numFmtId="0" fontId="3" fillId="0" borderId="0" xfId="3" applyFont="1" applyFill="1" applyAlignment="1">
      <alignment horizontal="left" vertical="center" wrapText="1"/>
    </xf>
    <xf numFmtId="0" fontId="3" fillId="0" borderId="0" xfId="0" applyFont="1" applyFill="1" applyAlignment="1">
      <alignment vertical="center"/>
    </xf>
    <xf numFmtId="0" fontId="5" fillId="0" borderId="0" xfId="3" applyNumberFormat="1" applyFont="1" applyFill="1" applyBorder="1" applyAlignment="1" applyProtection="1">
      <alignment horizontal="left" vertical="center" wrapText="1"/>
    </xf>
    <xf numFmtId="0" fontId="3" fillId="0" borderId="0" xfId="3" applyFont="1" applyFill="1" applyAlignment="1">
      <alignment horizontal="left" vertical="center"/>
    </xf>
    <xf numFmtId="0" fontId="3" fillId="0" borderId="1" xfId="0" quotePrefix="1" applyFont="1" applyFill="1" applyBorder="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3" fillId="0" borderId="0" xfId="3" applyFont="1" applyFill="1" applyAlignment="1">
      <alignment horizontal="left" vertical="center" wrapText="1"/>
    </xf>
    <xf numFmtId="0" fontId="11" fillId="2" borderId="1" xfId="0" applyFont="1" applyFill="1" applyBorder="1" applyAlignment="1">
      <alignment horizontal="center" vertical="justify"/>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topLeftCell="A4" workbookViewId="0">
      <selection activeCell="J20" sqref="J20"/>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63" t="s">
        <v>0</v>
      </c>
      <c r="B1" s="63"/>
      <c r="C1" s="63"/>
      <c r="D1" s="63"/>
    </row>
    <row r="2" spans="1:4" ht="9" customHeight="1" x14ac:dyDescent="0.2">
      <c r="A2" s="63"/>
      <c r="B2" s="63"/>
      <c r="C2" s="63"/>
      <c r="D2" s="63"/>
    </row>
    <row r="3" spans="1:4" ht="15" customHeight="1" x14ac:dyDescent="0.25">
      <c r="A3" s="1" t="s">
        <v>1</v>
      </c>
      <c r="B3" s="1" t="s">
        <v>1</v>
      </c>
      <c r="C3" s="2" t="s">
        <v>2</v>
      </c>
      <c r="D3" s="1" t="s">
        <v>333</v>
      </c>
    </row>
    <row r="4" spans="1:4" ht="15" customHeight="1" x14ac:dyDescent="0.25">
      <c r="A4" s="1" t="s">
        <v>1</v>
      </c>
      <c r="B4" s="1" t="s">
        <v>1</v>
      </c>
      <c r="C4" s="2"/>
      <c r="D4" s="1">
        <v>5</v>
      </c>
    </row>
    <row r="5" spans="1:4" ht="15" customHeight="1" x14ac:dyDescent="0.25">
      <c r="A5" s="1" t="s">
        <v>1</v>
      </c>
      <c r="B5" s="1" t="s">
        <v>1</v>
      </c>
      <c r="C5" s="2" t="s">
        <v>3</v>
      </c>
      <c r="D5" s="1">
        <v>2025</v>
      </c>
    </row>
    <row r="6" spans="1:4" ht="15" customHeight="1" x14ac:dyDescent="0.25">
      <c r="A6" s="1" t="s">
        <v>1</v>
      </c>
      <c r="B6" s="1" t="s">
        <v>1</v>
      </c>
      <c r="C6" s="1" t="s">
        <v>1</v>
      </c>
      <c r="D6" s="1" t="s">
        <v>1</v>
      </c>
    </row>
    <row r="7" spans="1:4" ht="15" customHeight="1" x14ac:dyDescent="0.25">
      <c r="A7" s="30" t="s">
        <v>334</v>
      </c>
      <c r="B7" s="30"/>
      <c r="C7" s="1"/>
      <c r="D7" s="1" t="s">
        <v>1</v>
      </c>
    </row>
    <row r="8" spans="1:4" ht="15" customHeight="1" x14ac:dyDescent="0.25">
      <c r="A8" s="30" t="s">
        <v>335</v>
      </c>
      <c r="B8" s="30"/>
      <c r="C8" s="1"/>
      <c r="D8" s="1" t="s">
        <v>1</v>
      </c>
    </row>
    <row r="9" spans="1:4" ht="15" customHeight="1" x14ac:dyDescent="0.25">
      <c r="A9" s="64" t="s">
        <v>338</v>
      </c>
      <c r="B9" s="64"/>
      <c r="C9" s="1"/>
      <c r="D9" s="1" t="s">
        <v>1</v>
      </c>
    </row>
    <row r="10" spans="1:4" ht="15" customHeight="1" x14ac:dyDescent="0.25">
      <c r="A10" s="64" t="s">
        <v>351</v>
      </c>
      <c r="B10" s="64"/>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62" t="s">
        <v>51</v>
      </c>
      <c r="B33" s="62"/>
      <c r="C33" s="62" t="s">
        <v>52</v>
      </c>
      <c r="D33" s="62"/>
    </row>
    <row r="34" spans="1:4" ht="15" customHeight="1" x14ac:dyDescent="0.2">
      <c r="A34" s="61" t="s">
        <v>53</v>
      </c>
      <c r="B34" s="61"/>
      <c r="C34" s="61" t="s">
        <v>53</v>
      </c>
      <c r="D34" s="61"/>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67" t="s">
        <v>5</v>
      </c>
      <c r="B1" s="67" t="s">
        <v>117</v>
      </c>
      <c r="C1" s="67" t="s">
        <v>233</v>
      </c>
      <c r="D1" s="67"/>
      <c r="E1" s="67" t="s">
        <v>234</v>
      </c>
      <c r="F1" s="67"/>
      <c r="G1" s="67" t="s">
        <v>314</v>
      </c>
    </row>
    <row r="2" spans="1:7" ht="15" customHeight="1" x14ac:dyDescent="0.2">
      <c r="A2" s="67"/>
      <c r="B2" s="67"/>
      <c r="C2" s="7" t="s">
        <v>305</v>
      </c>
      <c r="D2" s="7" t="s">
        <v>311</v>
      </c>
      <c r="E2" s="7" t="s">
        <v>305</v>
      </c>
      <c r="F2" s="7" t="s">
        <v>311</v>
      </c>
      <c r="G2" s="67"/>
    </row>
    <row r="3" spans="1:7" ht="15" customHeight="1" x14ac:dyDescent="0.25">
      <c r="A3" s="8" t="s">
        <v>58</v>
      </c>
      <c r="B3" s="8" t="s">
        <v>315</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316</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317</v>
      </c>
      <c r="C8" s="8" t="s">
        <v>1</v>
      </c>
      <c r="D8" s="8" t="s">
        <v>1</v>
      </c>
      <c r="E8" s="8" t="s">
        <v>1</v>
      </c>
      <c r="F8" s="8" t="s">
        <v>1</v>
      </c>
      <c r="G8" s="8" t="s">
        <v>1</v>
      </c>
    </row>
    <row r="9" spans="1:7" ht="15" customHeight="1" x14ac:dyDescent="0.25">
      <c r="A9" s="5" t="s">
        <v>1</v>
      </c>
      <c r="B9" s="5" t="s">
        <v>318</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319</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320</v>
      </c>
      <c r="C13" s="8" t="s">
        <v>1</v>
      </c>
      <c r="D13" s="8" t="s">
        <v>1</v>
      </c>
      <c r="E13" s="8" t="s">
        <v>1</v>
      </c>
      <c r="F13" s="8" t="s">
        <v>1</v>
      </c>
      <c r="G13" s="8" t="s">
        <v>1</v>
      </c>
    </row>
    <row r="14" spans="1:7" ht="15" customHeight="1" x14ac:dyDescent="0.25">
      <c r="A14" s="8" t="s">
        <v>147</v>
      </c>
      <c r="B14" s="8" t="s">
        <v>321</v>
      </c>
      <c r="C14" s="8" t="s">
        <v>1</v>
      </c>
      <c r="D14" s="8" t="s">
        <v>1</v>
      </c>
      <c r="E14" s="8" t="s">
        <v>1</v>
      </c>
      <c r="F14" s="8" t="s">
        <v>1</v>
      </c>
      <c r="G14" s="8" t="s">
        <v>1</v>
      </c>
    </row>
    <row r="15" spans="1:7" ht="15" customHeight="1" x14ac:dyDescent="0.25">
      <c r="A15" s="5" t="s">
        <v>1</v>
      </c>
      <c r="B15" s="5" t="s">
        <v>322</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67" t="s">
        <v>5</v>
      </c>
      <c r="B1" s="67" t="s">
        <v>323</v>
      </c>
      <c r="C1" s="67" t="s">
        <v>178</v>
      </c>
      <c r="D1" s="67" t="s">
        <v>179</v>
      </c>
      <c r="E1" s="67"/>
      <c r="F1" s="67" t="s">
        <v>180</v>
      </c>
      <c r="G1" s="67"/>
      <c r="H1" s="67" t="s">
        <v>324</v>
      </c>
    </row>
    <row r="2" spans="1:8" ht="15" customHeight="1" x14ac:dyDescent="0.2">
      <c r="A2" s="67"/>
      <c r="B2" s="67"/>
      <c r="C2" s="67"/>
      <c r="D2" s="7" t="s">
        <v>305</v>
      </c>
      <c r="E2" s="7" t="s">
        <v>311</v>
      </c>
      <c r="F2" s="7" t="s">
        <v>305</v>
      </c>
      <c r="G2" s="7" t="s">
        <v>311</v>
      </c>
      <c r="H2" s="67"/>
    </row>
    <row r="3" spans="1:8" ht="15" customHeight="1" x14ac:dyDescent="0.25">
      <c r="A3" s="8" t="s">
        <v>58</v>
      </c>
      <c r="B3" s="8" t="s">
        <v>325</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326</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327</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328</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329</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330</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331</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332</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{'SheetId':'0e67e680-b807-4d33-99c0-7b78881f5ae3','UId':'9cbd5645-d1cc-4c66-9f84-d2f549c40baa','Col':4,'Row':3,'Format':'numberic','Value':'25001472627','TargetCode':''}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{'SheetId':'0e67e680-b807-4d33-99c0-7b78881f5ae3','UId':'99e568e1-5c2c-4711-855d-7b59f3d1cab6','Col':5,'Row':3,'Format':'numberic','Value':'9608295559','TargetCode':''}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{'SheetId':'0e67e680-b807-4d33-99c0-7b78881f5ae3','UId':'c69da7a3-02da-4c71-9ebc-1684c54f1afc','Col':6,'Row':3,'Format':'numberic','Value':'1.70234972183849','TargetCode':''}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{'SheetId':'0e67e680-b807-4d33-99c0-7b78881f5ae3','UId':'8adc06ea-6b87-4c42-b656-c6dbc003e2fd','Col':4,'Row':4,'Format':'numberic','Value':'17001472627','TargetCode':''}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{'SheetId':'0e67e680-b807-4d33-99c0-7b78881f5ae3','UId':'6d8a8286-837d-4b56-8e74-bffdec60ea94','Col':5,'Row':4,'Format':'numberic','Value':'1108295559','TargetCode':''}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{'SheetId':'0e67e680-b807-4d33-99c0-7b78881f5ae3','UId':'ffa81c56-9ecf-4052-9678-78afb3d3ebc8','Col':6,'Row':4,'Format':'numberic','Value':'124.599328778528','TargetCode':''}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{'SheetId':'0e67e680-b807-4d33-99c0-7b78881f5ae3','UId':'ff256832-31a8-4b18-a932-43bc9d1665b9','Col':4,'Row':6,'ColDynamic':4,'RowDynamic':5,'Format':'numberic','Value':'8000000000','TargetCode':''}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{'SheetId':'0e67e680-b807-4d33-99c0-7b78881f5ae3','UId':'a91ef888-5216-4368-893d-4bf54555e048','Col':5,'Row':6,'ColDynamic':5,'RowDynamic':5,'Format':'numberic','Value':'8500000000','TargetCode':''}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{'SheetId':'0e67e680-b807-4d33-99c0-7b78881f5ae3','UId':'0872eb3d-591d-41ae-88b3-07cc186bb076','Col':6,'Row':6,'ColDynamic':6,'RowDynamic':5,'Format':'numberic','Value':'0.549828178694158','TargetCode':''}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{'SheetId':'0e67e680-b807-4d33-99c0-7b78881f5ae3','UId':'c59bc369-ef6c-4ae7-8932-3d3cd7b0f999','Col':4,'Row':8,'ColDynamic':4,'RowDynamic':9,'Format':'numberic','Value':'118760625479','TargetCode':''}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{'SheetId':'0e67e680-b807-4d33-99c0-7b78881f5ae3','UId':'71da1168-8366-41b4-a97a-ac130f3a71ab','Col':5,'Row':8,'ColDynamic':5,'RowDynamic':9,'Format':'numberic','Value':'91358512888','TargetCode':''}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{'SheetId':'0e67e680-b807-4d33-99c0-7b78881f5ae3','UId':'3c022ada-eb27-4aed-bf94-d517130be29a','Col':6,'Row':8,'ColDynamic':6,'RowDynamic':9,'Format':'numberic','Value':'1.2347805485237','TargetCode':''}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 ','TargetCode':''}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{'SheetId':'0e67e680-b807-4d33-99c0-7b78881f5ae3','UId':'aaa47aee-de9e-4a72-aaac-e89970beaace','Col':4,'Row':13,'ColDynamic':4,'RowDynamic':12,'Format':'numberic','Value':'1247133520','TargetCode':''}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{'SheetId':'0e67e680-b807-4d33-99c0-7b78881f5ae3','UId':'c31cdabe-83ce-456c-8300-7b06d46f81cc','Col':5,'Row':13,'ColDynamic':5,'RowDynamic':12,'Format':'numberic','Value':'1084429477','TargetCode':''}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{'SheetId':'0e67e680-b807-4d33-99c0-7b78881f5ae3','UId':'df064eb2-539c-42cd-9667-ecd8effb04f7','Col':6,'Row':13,'ColDynamic':6,'RowDynamic':12,'Format':'numberic','Value':'0.952493871938593','TargetCode':''}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 ','TargetCode':''}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{'SheetId':'0e67e680-b807-4d33-99c0-7b78881f5ae3','UId':'4db3253d-9c46-4d6e-918f-a429377ea210','Col':4,'Row':16,'Format':'numberic','Value':'2582457535','TargetCode':''}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{'SheetId':'0e67e680-b807-4d33-99c0-7b78881f5ae3','UId':'1b5619ce-07bd-4f38-b89d-ff10d4440cfc','Col':5,'Row':16,'Format':'numberic','Value':'1950743836','TargetCode':''}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{'SheetId':'0e67e680-b807-4d33-99c0-7b78881f5ae3','UId':'e662b89a-1c2d-4d21-94c4-5d786440cb11','Col':6,'Row':16,'Format':'numberic','Value':'2.68207265566511','TargetCode':''}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 ','TargetCode':''}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 ','TargetCode':''}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 ','TargetCode':''}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 ','TargetCode':''}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{'SheetId':'0e67e680-b807-4d33-99c0-7b78881f5ae3','UId':'9165401c-9eab-437b-81ae-d4feb80e4e2f','Col':4,'Row':30,'Format':'numberic','Value':'147591689161','TargetCode':''}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{'SheetId':'0e67e680-b807-4d33-99c0-7b78881f5ae3','UId':'a439d206-4c67-47d4-afcd-d4f8e627acf1','Col':5,'Row':30,'Format':'numberic','Value':'104001981760','TargetCode':''}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{'SheetId':'0e67e680-b807-4d33-99c0-7b78881f5ae3','UId':'8906c8be-ac8d-4de9-aebb-1de6b88d0a22','Col':6,'Row':30,'Format':'numberic','Value':'1.30452588947258','TargetCode':''}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 ','TargetCode':''}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{'SheetId':'0e67e680-b807-4d33-99c0-7b78881f5ae3','UId':'6823b56c-6355-4646-a028-45bac846780f','Col':4,'Row':37,'Format':'numberic','Value':'15094351629','TargetCode':''}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{'SheetId':'0e67e680-b807-4d33-99c0-7b78881f5ae3','UId':'3318279c-387a-4099-bb92-e31c1fe449fe','Col':5,'Row':37,'Format':'numberic','Value':'616358005','TargetCode':''}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{'SheetId':'0e67e680-b807-4d33-99c0-7b78881f5ae3','UId':'4e4bdcf0-80c6-4aab-a280-ce14045479a2','Col':6,'Row':37,'Format':'numberic','Value':'53.6302435017125','TargetCode':''}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 ','TargetCode':''}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{'SheetId':'0e67e680-b807-4d33-99c0-7b78881f5ae3','UId':'3c70b8a9-b1ec-43c2-876f-82404e71a395','Col':4,'Row':40,'Format':'numberic','Value':'15094351629','TargetCode':''}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{'SheetId':'0e67e680-b807-4d33-99c0-7b78881f5ae3','UId':'12d35449-1610-445d-a82a-ca6aa3c24666','Col':5,'Row':40,'Format':'numberic','Value':'616358005','TargetCode':''}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{'SheetId':'0e67e680-b807-4d33-99c0-7b78881f5ae3','UId':'12315a60-eed3-4b10-a10c-2f67a18ee638','Col':6,'Row':40,'Format':'numberic','Value':'53.6302435017125','TargetCode':''}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{'SheetId':'0e67e680-b807-4d33-99c0-7b78881f5ae3','UId':'47fa62ea-4432-4646-9d4f-ee5aab71af85','Col':4,'Row':41,'Format':'numberic','Value':'132497337532','TargetCode':''}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{'SheetId':'0e67e680-b807-4d33-99c0-7b78881f5ae3','UId':'3afb4556-da28-46fc-a2b2-36ba72752042','Col':5,'Row':41,'Format':'numberic','Value':'103385623755','TargetCode':''}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{'SheetId':'0e67e680-b807-4d33-99c0-7b78881f5ae3','UId':'76b3aaa6-980e-4c01-b289-c500e2a6bc24','Col':6,'Row':41,'Format':'numberic','Value':'1.17403132549876','TargetCode':''}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{'SheetId':'0e67e680-b807-4d33-99c0-7b78881f5ae3','UId':'7104513d-d6f9-4449-8a07-2e2ffcb96545','Col':4,'Row':42,'Format':'numberic','Value':'12027141.63','TargetCode':''}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{'SheetId':'0e67e680-b807-4d33-99c0-7b78881f5ae3','UId':'3e6dbc06-a87f-42e5-8f05-e55e94914d01','Col':5,'Row':42,'Format':'numberic','Value':'9415910.08','TargetCode':''}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{'SheetId':'0e67e680-b807-4d33-99c0-7b78881f5ae3','UId':'f428fa58-01e3-47d4-8c5d-1c46168be529','Col':6,'Row':42,'Format':'numberic','Value':'1.11636241806565','TargetCode':''}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{'SheetId':'0e67e680-b807-4d33-99c0-7b78881f5ae3','UId':'4e4f6161-da0f-463f-8dd1-39772b1d4eda','Col':4,'Row':43,'Format':'numberic','Value':'11016.52','TargetCode':''}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{'SheetId':'0e67e680-b807-4d33-99c0-7b78881f5ae3','UId':'4a847a8c-942e-443a-8eae-7a36b88630ea','Col':5,'Row':43,'Format':'numberic','Value':'10979.88','TargetCode':''}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{'SheetId':'0e67e680-b807-4d33-99c0-7b78881f5ae3','UId':'b1a27640-3dfd-4efe-90b1-884e8ae97752','Col':6,'Row':43,'Format':'numberic','Value':'1.0516572652665','TargetCode':''}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{'SheetId':'9e57442d-faa2-4732-bfe8-6082c7f4cc3b','UId':'1ab6082b-49bd-46b5-a368-d8740fb12834','Col':4,'Row':2,'Format':'numberic','Value':'715885156','TargetCode':''}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{'SheetId':'9e57442d-faa2-4732-bfe8-6082c7f4cc3b','UId':'220cbdc8-4631-4f07-a522-f901ab9a56b6','Col':5,'Row':2,'Format':'numberic','Value':'617066563','TargetCode':''}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{'SheetId':'9e57442d-faa2-4732-bfe8-6082c7f4cc3b','UId':'44591e3f-5579-49aa-bc70-68808b3d1875','Col':6,'Row':2,'Format':'numberic','Value':'3152941859','TargetCode':''}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{'SheetId':'9e57442d-faa2-4732-bfe8-6082c7f4cc3b','UId':'469f6a2b-25ef-4e27-93c5-0caee9db4d81','Col':4,'Row':5,'ColDynamic':4,'RowDynamic':4,'Format':'numberic','Value':'337154909','TargetCode':''}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{'SheetId':'9e57442d-faa2-4732-bfe8-6082c7f4cc3b','UId':'7b8d3f89-6827-40c2-b297-cf7a42237b42','Col':5,'Row':5,'ColDynamic':5,'RowDynamic':4,'Format':'numberic','Value':'310013898','TargetCode':''}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{'SheetId':'9e57442d-faa2-4732-bfe8-6082c7f4cc3b','UId':'4ae5c9f2-f277-4de6-a00c-b59eae1b7410','Col':6,'Row':5,'ColDynamic':6,'RowDynamic':4,'Format':'numberic','Value':'1582534612','TargetCode':''}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{'SheetId':'9e57442d-faa2-4732-bfe8-6082c7f4cc3b','UId':'5cf117a3-96d2-4aaf-916d-02b16ba83420','Col':4,'Row':7,'ColDynamic':4,'RowDynamic':4,'Format':'numberic','Value':'378730247','TargetCode':''}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{'SheetId':'9e57442d-faa2-4732-bfe8-6082c7f4cc3b','UId':'89c23fea-c054-41d5-9d1e-0958d45c7a95','Col':5,'Row':7,'ColDynamic':5,'RowDynamic':4,'Format':'numberic','Value':'307052665','TargetCode':''}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{'SheetId':'9e57442d-faa2-4732-bfe8-6082c7f4cc3b','UId':'d5829e20-95a8-4535-904c-7e09f2cdc9f2','Col':6,'Row':7,'ColDynamic':6,'RowDynamic':4,'Format':'numberic','Value':'1570407247','TargetCode':''}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{'SheetId':'9e57442d-faa2-4732-bfe8-6082c7f4cc3b','UId':'21f3c77c-886e-43f3-9ba5-fdc740bf45a7','Col':4,'Row':11,'ColDynamic':4,'RowDynamic':8,'Format':'numberic','Value':'165183874','TargetCode':''}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{'SheetId':'9e57442d-faa2-4732-bfe8-6082c7f4cc3b','UId':'fff53ed1-05e1-4ac8-8249-2f48edf9fa14','Col':5,'Row':11,'ColDynamic':5,'RowDynamic':8,'Format':'numberic','Value':'148822122','TargetCode':''}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{'SheetId':'9e57442d-faa2-4732-bfe8-6082c7f4cc3b','UId':'c1a4252e-e2cb-4233-bed1-d3afc836ccc8','Col':6,'Row':11,'ColDynamic':6,'RowDynamic':8,'Format':'numberic','Value':'757629587','TargetCode':''}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{'SheetId':'9e57442d-faa2-4732-bfe8-6082c7f4cc3b','UId':'2b4c7218-ef2f-452d-80ea-cb1d29493e04','Col':4,'Row':12,'Format':'numberic','Value':'92493019','TargetCode':''}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{'SheetId':'9e57442d-faa2-4732-bfe8-6082c7f4cc3b','UId':'2916fb19-bceb-454d-ad42-4fc7a299a2a3','Col':5,'Row':12,'Format':'numberic','Value':'76608151','TargetCode':''}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{'SheetId':'9e57442d-faa2-4732-bfe8-6082c7f4cc3b','UId':'4e500903-fadf-4a73-8849-257ec68842d0','Col':6,'Row':12,'Format':'numberic','Value':'395384294','TargetCode':''}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{'SheetId':'9e57442d-faa2-4732-bfe8-6082c7f4cc3b','UId':'157e5771-4dd4-4ed6-838c-69dd228515cd','Col':4,'Row':14,'ColDynamic':4,'RowDynamic':11,'Format':'numberic','Value':'21033664','TargetCode':''}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{'SheetId':'9e57442d-faa2-4732-bfe8-6082c7f4cc3b','UId':'1e7708d3-6d2b-4639-8d85-59b3c9bf16f5','Col':5,'Row':14,'ColDynamic':5,'RowDynamic':11,'Format':'numberic','Value':'20569765','TargetCode':''}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{'SheetId':'9e57442d-faa2-4732-bfe8-6082c7f4cc3b','UId':'18031c0a-5fc4-4a35-8331-a60cef3972fd','Col':6,'Row':14,'ColDynamic':6,'RowDynamic':11,'Format':'numberic','Value':'105206132','TargetCode':''}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{'SheetId':'9e57442d-faa2-4732-bfe8-6082c7f4cc3b','UId':'a66486eb-4505-4714-830d-ba2c3c0c6cd7','Col':6,'Row':17,'Format':'numberic','Value':'148500000','TargetCode':''}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{'SheetId':'9e57442d-faa2-4732-bfe8-6082c7f4cc3b','UId':'35799ba3-fea0-48d2-b27f-56054b206bd2','Col':4,'Row':24,'ColDynamic':4,'RowDynamic':23,'Format':'numberic','Value':'11304392','TargetCode':''}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{'SheetId':'9e57442d-faa2-4732-bfe8-6082c7f4cc3b','UId':'1863aaae-65a9-4f9f-9c5d-b3b2a95e519b','Col':5,'Row':24,'ColDynamic':5,'RowDynamic':23,'Format':'numberic','Value':'10939735','TargetCode':''}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{'SheetId':'9e57442d-faa2-4732-bfe8-6082c7f4cc3b','UId':'45a838e8-921d-463e-8daa-a5c771a772aa','Col':6,'Row':24,'ColDynamic':6,'RowDynamic':23,'Format':'numberic','Value':'55063332','TargetCode':''}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{'SheetId':'9e57442d-faa2-4732-bfe8-6082c7f4cc3b','UId':'1fe83977-2f78-4ce9-aa52-80fb62c52ad7','Col':4,'Row':26,'ColDynamic':4,'RowDynamic':19,'Format':'numberic','Value':'9000000','TargetCode':''}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{'SheetId':'9e57442d-faa2-4732-bfe8-6082c7f4cc3b','UId':'3e45938a-8b15-4a28-8d4e-6889d6469db5','Col':5,'Row':26,'ColDynamic':5,'RowDynamic':19,'Format':'numberic','Value':'9000000','TargetCode':''}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{'SheetId':'9e57442d-faa2-4732-bfe8-6082c7f4cc3b','UId':'3873886c-5e1c-44a4-ba3a-dae5f5accc8b','Col':6,'Row':26,'ColDynamic':6,'RowDynamic':19,'Format':'numberic','Value':'45000000','TargetCode':''}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{'SheetId':'9e57442d-faa2-4732-bfe8-6082c7f4cc3b','UId':'22eae942-46a3-4663-8bad-854ee399b27a','Col':4,'Row':32,'Format':'numberic','Value':'456633','TargetCode':''}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{'SheetId':'9e57442d-faa2-4732-bfe8-6082c7f4cc3b','UId':'38ae0936-1d1f-43c1-92bd-8403ec08cfeb','Col':6,'Row':32,'Format':'numberic','Value':'2307078','TargetCode':''}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{'SheetId':'9e57442d-faa2-4732-bfe8-6082c7f4cc3b','UId':'a2f958ce-55fd-4741-a0a1-bdcf0dd1c8ec','Col':4,'Row':35,'Format':'numberic','Value':'1196166','TargetCode':''}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{'SheetId':'9e57442d-faa2-4732-bfe8-6082c7f4cc3b','UId':'393bdfde-2176-402e-9b16-331c74ac5995','Col':5,'Row':35,'Format':'numberic','Value':'2004471','TargetCode':''}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{'SheetId':'9e57442d-faa2-4732-bfe8-6082c7f4cc3b','UId':'61a21fd4-9c85-4c00-b1f5-a006461b16c9','Col':6,'Row':35,'Format':'numberic','Value':'6168751','TargetCode':''}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{'SheetId':'9e57442d-faa2-4732-bfe8-6082c7f4cc3b','UId':'c95f90f6-640a-4331-b0e8-54422c753940','Col':4,'Row':38,'Format':'numberic','Value':'550701282','TargetCode':''}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{'SheetId':'9e57442d-faa2-4732-bfe8-6082c7f4cc3b','UId':'19caeda8-1e5a-4518-8250-4c15acb82c48','Col':5,'Row':38,'Format':'numberic','Value':'468244441','TargetCode':''}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{'SheetId':'9e57442d-faa2-4732-bfe8-6082c7f4cc3b','UId':'d743182c-5853-46f3-8604-ad3aa58840b8','Col':6,'Row':38,'Format':'numberic','Value':'2395312272','TargetCode':''}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{'SheetId':'9e57442d-faa2-4732-bfe8-6082c7f4cc3b','UId':'5fb4cc84-0a90-4cae-ba19-392c839af798','Col':4,'Row':39,'Format':'numberic','Value':'-139100390','TargetCode':''}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{'SheetId':'9e57442d-faa2-4732-bfe8-6082c7f4cc3b','UId':'c14dbefc-c01b-44b0-a577-6f17c0396290','Col':5,'Row':39,'Format':'numberic','Value':'8062184','TargetCode':''}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{'SheetId':'9e57442d-faa2-4732-bfe8-6082c7f4cc3b','UId':'d1eb0ab7-7a60-49c8-b8aa-39c894436edb','Col':6,'Row':39,'Format':'numberic','Value':'-116706749','TargetCode':''}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{'SheetId':'9e57442d-faa2-4732-bfe8-6082c7f4cc3b','UId':'73bb9d14-e1ea-4394-a083-b8a649641cf9','Col':6,'Row':40,'Format':'numberic','Value':'-41034266','TargetCode':''}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{'SheetId':'9e57442d-faa2-4732-bfe8-6082c7f4cc3b','UId':'bab2e1a7-20d5-41fd-881b-9a21514bfc4f','Col':4,'Row':41,'Format':'numberic','Value':'-139100390','TargetCode':''}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{'SheetId':'9e57442d-faa2-4732-bfe8-6082c7f4cc3b','UId':'128100c2-b671-4904-a5a9-41069ed12784','Col':5,'Row':41,'Format':'numberic','Value':'8062184','TargetCode':''}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{'SheetId':'9e57442d-faa2-4732-bfe8-6082c7f4cc3b','UId':'04b06e65-b2eb-4858-bb0b-d72c0270f1f6','Col':6,'Row':41,'Format':'numberic','Value':'-75672483','TargetCode':''}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{'SheetId':'9e57442d-faa2-4732-bfe8-6082c7f4cc3b','UId':'0c34f541-ad2d-4bff-9fce-284295e89335','Col':4,'Row':42,'Format':'numberic','Value':'411600892','TargetCode':''}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{'SheetId':'9e57442d-faa2-4732-bfe8-6082c7f4cc3b','UId':'a1069390-e9a5-41a9-8d0c-f5931f68451d','Col':5,'Row':42,'Format':'numberic','Value':'476306625','TargetCode':''}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{'SheetId':'9e57442d-faa2-4732-bfe8-6082c7f4cc3b','UId':'943a903f-8f0c-48d3-9a7d-d0f797c51f06','Col':6,'Row':42,'Format':'numberic','Value':'2278605523','TargetCode':''}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{'SheetId':'9e57442d-faa2-4732-bfe8-6082c7f4cc3b','UId':'14ba2d4e-fc98-469f-8702-009a93d663bf','Col':4,'Row':43,'Format':'numberic','Value':'103385623755','TargetCode':''}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{'SheetId':'9e57442d-faa2-4732-bfe8-6082c7f4cc3b','UId':'46dc8404-c63b-42c5-af20-35a421a3b5ab','Col':5,'Row':43,'Format':'numberic','Value':'103367185825','TargetCode':''}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{'SheetId':'9e57442d-faa2-4732-bfe8-6082c7f4cc3b','UId':'a1137c7a-72fe-4907-952f-0a4daf353a5c','Col':6,'Row':43,'Format':'numberic','Value':'108043167944','TargetCode':''}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{'SheetId':'9e57442d-faa2-4732-bfe8-6082c7f4cc3b','UId':'ae182ae4-ecb8-4b3e-87b1-02fe2b8c8c6e','Col':4,'Row':44,'Format':'numberic','Value':'29111713777','TargetCode':''}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{'SheetId':'9e57442d-faa2-4732-bfe8-6082c7f4cc3b','UId':'c7c70708-3a08-4a71-8b5b-958036d28d83','Col':5,'Row':44,'Format':'numberic','Value':'18437930','TargetCode':''}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{'SheetId':'9e57442d-faa2-4732-bfe8-6082c7f4cc3b','UId':'b56d1f06-ac4a-4581-bd76-0a7116bb9601','Col':6,'Row':44,'Format':'numberic','Value':'24454169588','TargetCode':''}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{'SheetId':'9e57442d-faa2-4732-bfe8-6082c7f4cc3b','UId':'071f8b6b-411a-4479-a1e0-68ae4989d4d4','Col':4,'Row':45,'Format':'numberic','Value':'411600892','TargetCode':''}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{'SheetId':'9e57442d-faa2-4732-bfe8-6082c7f4cc3b','UId':'649fe867-7540-4d27-809f-914ad09af55e','Col':5,'Row':45,'Format':'numberic','Value':'476306625','TargetCode':''}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{'SheetId':'9e57442d-faa2-4732-bfe8-6082c7f4cc3b','UId':'ce2f8942-9d48-4663-bc86-864ddeb2e9fb','Col':6,'Row':45,'Format':'numberic','Value':'2278605523','TargetCode':''}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{'SheetId':'9e57442d-faa2-4732-bfe8-6082c7f4cc3b','UId':'26da4aec-6928-4f66-88a5-fdfd0ee643e5','Col':4,'Row':47,'Format':'numberic','Value':'28700112885','TargetCode':''}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{'SheetId':'9e57442d-faa2-4732-bfe8-6082c7f4cc3b','UId':'9b98b4cd-1dc6-4f10-9fcd-3b02154fc346','Col':5,'Row':47,'Format':'numberic','Value':'-457868695','TargetCode':''}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{'SheetId':'9e57442d-faa2-4732-bfe8-6082c7f4cc3b','UId':'ab589e24-1208-4602-83e1-3b0d9a9ddac2','Col':6,'Row':47,'Format':'numberic','Value':'22175564065','TargetCode':''}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{'SheetId':'9e57442d-faa2-4732-bfe8-6082c7f4cc3b','UId':'a1e12271-7d9c-46e1-be1f-d3831e97dba6','Col':4,'Row':48,'Format':'numberic','Value':'132497337532','TargetCode':''}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{'SheetId':'9e57442d-faa2-4732-bfe8-6082c7f4cc3b','UId':'85d94755-db4c-439e-8336-6cbb28df62be','Col':5,'Row':48,'Format':'numberic','Value':'103385623755','TargetCode':''}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{'SheetId':'9e57442d-faa2-4732-bfe8-6082c7f4cc3b','UId':'d8a625ed-973b-4579-990b-8dd486f640c5','Col':6,'Row':48,'Format':'numberic','Value':'132497337532','TargetCode':''}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23),",'Row':",ROW(BCDanhMucDauTu_06029!A23),",","'ColDynamic':",COLUMN(BCDanhMucDauTu_06029!A24),",","'RowDynamic':",ROW(BCDanhMucDauTu_06029!A24),",","'Format':'numberic'",",'Value':'",SUBSTITUTE(BCDanhMucDauTu_06029!A23,"'","\'"),"','TargetCode':''}")</f>
        <v>{'SheetId':'1deb9a6e-dc5a-4908-87cc-034ee9747e20','UId':'b8c20cc2-e76a-461c-ace9-e83abfcc1775','Col':1,'Row':23,'ColDynamic':1,'RowDynamic':24,'Format':'numberic','Value':' ','TargetCode':''}</v>
      </c>
    </row>
    <row r="308" spans="1:1" x14ac:dyDescent="0.2">
      <c r="A308" t="str">
        <f>CONCATENATE("{'SheetId':'1deb9a6e-dc5a-4908-87cc-034ee9747e20'",",","'UId':'e6fa0887-9c0a-49b1-a5d5-d55f5bee7d17'",",'Col':",COLUMN(BCDanhMucDauTu_06029!B23),",'Row':",ROW(BCDanhMucDauTu_06029!B23),",","'ColDynamic':",COLUMN(BCDanhMucDauTu_06029!B24),",","'RowDynamic':",ROW(BCDanhMucDauTu_06029!B24),",","'Format':'string'",",'Value':'",SUBSTITUTE(BCDanhMucDauTu_06029!B23,"'","\'"),"','TargetCode':''}")</f>
        <v>{'SheetId':'1deb9a6e-dc5a-4908-87cc-034ee9747e20','UId':'e6fa0887-9c0a-49b1-a5d5-d55f5bee7d17','Col':2,'Row':23,'ColDynamic':2,'RowDynamic':24,'Format':'string','Value':'Tổng','TargetCode':''}</v>
      </c>
    </row>
    <row r="309" spans="1:1" x14ac:dyDescent="0.2">
      <c r="A309" t="str">
        <f>CONCATENATE("{'SheetId':'1deb9a6e-dc5a-4908-87cc-034ee9747e20'",",","'UId':'6a029111-438c-4c2c-a425-15433a16ea47'",",'Col':",COLUMN(BCDanhMucDauTu_06029!C23),",'Row':",ROW(BCDanhMucDauTu_06029!C23),",","'ColDynamic':",COLUMN(BCDanhMucDauTu_06029!C24),",","'RowDynamic':",ROW(BCDanhMucDauTu_06029!C24),",","'Format':'numberic'",",'Value':'",SUBSTITUTE(BCDanhMucDauTu_06029!C23,"'","\'"),"','TargetCode':''}")</f>
        <v>{'SheetId':'1deb9a6e-dc5a-4908-87cc-034ee9747e20','UId':'6a029111-438c-4c2c-a425-15433a16ea47','Col':3,'Row':23,'ColDynamic':3,'RowDynamic':24,'Format':'numberic','Value':'2252','TargetCode':''}</v>
      </c>
    </row>
    <row r="310" spans="1:1" x14ac:dyDescent="0.2">
      <c r="A310" t="str">
        <f>CONCATENATE("{'SheetId':'1deb9a6e-dc5a-4908-87cc-034ee9747e20'",",","'UId':'2af5b400-8abe-46e3-8b64-7efb4d13db84'",",'Col':",COLUMN(BCDanhMucDauTu_06029!D23),",'Row':",ROW(BCDanhMucDauTu_06029!D23),",","'ColDynamic':",COLUMN(BCDanhMucDauTu_06029!D24),",","'RowDynamic':",ROW(BCDanhMucDauTu_06029!D24),",","'Format':'numberic'",",'Value':'",SUBSTITUTE(BCDanhMucDauTu_06029!D23,"'","\'"),"','TargetCode':''}")</f>
        <v>{'SheetId':'1deb9a6e-dc5a-4908-87cc-034ee9747e20','UId':'2af5b400-8abe-46e3-8b64-7efb4d13db84','Col':4,'Row':23,'ColDynamic':4,'RowDynamic':24,'Format':'numberic','Value':'445951','TargetCode':''}</v>
      </c>
    </row>
    <row r="311" spans="1:1" x14ac:dyDescent="0.2">
      <c r="A311" t="str">
        <f>CONCATENATE("{'SheetId':'1deb9a6e-dc5a-4908-87cc-034ee9747e20'",",","'UId':'142640d6-6a87-400c-bc3e-fd34124b8a95'",",'Col':",COLUMN(BCDanhMucDauTu_06029!E23),",'Row':",ROW(BCDanhMucDauTu_06029!E23),",","'ColDynamic':",COLUMN(BCDanhMucDauTu_06029!E24),",","'RowDynamic':",ROW(BCDanhMucDauTu_06029!E24),",","'Format':'numberic'",",'Value':'",SUBSTITUTE(BCDanhMucDauTu_06029!E23,"'","\'"),"','TargetCode':''}")</f>
        <v>{'SheetId':'1deb9a6e-dc5a-4908-87cc-034ee9747e20','UId':'142640d6-6a87-400c-bc3e-fd34124b8a95','Col':5,'Row':23,'ColDynamic':5,'RowDynamic':24,'Format':'numberic','Value':'','TargetCode':''}</v>
      </c>
    </row>
    <row r="312" spans="1:1" x14ac:dyDescent="0.2">
      <c r="A312" t="str">
        <f>CONCATENATE("{'SheetId':'1deb9a6e-dc5a-4908-87cc-034ee9747e20'",",","'UId':'a4748164-33b9-46bd-8561-e8b3f76700ee'",",'Col':",COLUMN(BCDanhMucDauTu_06029!F23),",'Row':",ROW(BCDanhMucDauTu_06029!F23),",","'ColDynamic':",COLUMN(BCDanhMucDauTu_06029!F24),",","'RowDynamic':",ROW(BCDanhMucDauTu_06029!F24),",","'Format':'numberic'",",'Value':'",SUBSTITUTE(BCDanhMucDauTu_06029!F23,"'","\'"),"','TargetCode':''}")</f>
        <v>{'SheetId':'1deb9a6e-dc5a-4908-87cc-034ee9747e20','UId':'a4748164-33b9-46bd-8561-e8b3f76700ee','Col':6,'Row':23,'ColDynamic':6,'RowDynamic':24,'Format':'numberic','Value':'47719398320','TargetCode':''}</v>
      </c>
    </row>
    <row r="313" spans="1:1" x14ac:dyDescent="0.2">
      <c r="A313" t="str">
        <f>CONCATENATE("{'SheetId':'1deb9a6e-dc5a-4908-87cc-034ee9747e20'",",","'UId':'8b15b2dd-95b7-4075-8cb9-63831db4f74a'",",'Col':",COLUMN(BCDanhMucDauTu_06029!G23),",'Row':",ROW(BCDanhMucDauTu_06029!G23),",","'ColDynamic':",COLUMN(BCDanhMucDauTu_06029!G24),",","'RowDynamic':",ROW(BCDanhMucDauTu_06029!G24),",","'Format':'numberic'",",'Value':'",SUBSTITUTE(BCDanhMucDauTu_06029!G23,"'","\'"),"','TargetCode':''}")</f>
        <v>{'SheetId':'1deb9a6e-dc5a-4908-87cc-034ee9747e20','UId':'8b15b2dd-95b7-4075-8cb9-63831db4f74a','Col':7,'Row':23,'ColDynamic':7,'RowDynamic':24,'Format':'numberic','Value':'0.323320361676635','TargetCode':''}</v>
      </c>
    </row>
    <row r="314" spans="1:1" x14ac:dyDescent="0.2">
      <c r="A314" t="str">
        <f>CONCATENATE("{'SheetId':'1deb9a6e-dc5a-4908-87cc-034ee9747e20'",",","'UId':'fe496e11-6071-47ac-9042-fb59341ce9d3'",",'Col':",COLUMN(BCDanhMucDauTu_06029!D24),",'Row':",ROW(BCDanhMucDauTu_06029!D24),",","'Format':'numberic'",",'Value':'",SUBSTITUTE(BCDanhMucDauTu_06029!D24,"'","\'"),"','TargetCode':''}")</f>
        <v>{'SheetId':'1deb9a6e-dc5a-4908-87cc-034ee9747e20','UId':'fe496e11-6071-47ac-9042-fb59341ce9d3','Col':4,'Row':24,'Format':'numberic','Value':' ','TargetCode':''}</v>
      </c>
    </row>
    <row r="315" spans="1:1" x14ac:dyDescent="0.2">
      <c r="A315" t="str">
        <f>CONCATENATE("{'SheetId':'1deb9a6e-dc5a-4908-87cc-034ee9747e20'",",","'UId':'8f08a933-d633-4287-845a-9819dc196996'",",'Col':",COLUMN(BCDanhMucDauTu_06029!E24),",'Row':",ROW(BCDanhMucDauTu_06029!E24),",","'Format':'numberic'",",'Value':'",SUBSTITUTE(BCDanhMucDauTu_06029!E24,"'","\'"),"','TargetCode':''}")</f>
        <v>{'SheetId':'1deb9a6e-dc5a-4908-87cc-034ee9747e20','UId':'8f08a933-d633-4287-845a-9819dc196996','Col':5,'Row':24,'Format':'numberic','Value':' ','TargetCode':''}</v>
      </c>
    </row>
    <row r="316" spans="1:1" x14ac:dyDescent="0.2">
      <c r="A316" t="str">
        <f>CONCATENATE("{'SheetId':'1deb9a6e-dc5a-4908-87cc-034ee9747e20'",",","'UId':'dad551f4-82a6-49f9-9019-06cb4c328a89'",",'Col':",COLUMN(BCDanhMucDauTu_06029!F24),",'Row':",ROW(BCDanhMucDauTu_06029!F24),",","'Format':'numberic'",",'Value':'",SUBSTITUTE(BCDanhMucDauTu_06029!F24,"'","\'"),"','TargetCode':''}")</f>
        <v>{'SheetId':'1deb9a6e-dc5a-4908-87cc-034ee9747e20','UId':'dad551f4-82a6-49f9-9019-06cb4c328a89','Col':6,'Row':24,'Format':'numberic','Value':' ','TargetCode':''}</v>
      </c>
    </row>
    <row r="317" spans="1:1" x14ac:dyDescent="0.2">
      <c r="A317" t="str">
        <f>CONCATENATE("{'SheetId':'1deb9a6e-dc5a-4908-87cc-034ee9747e20'",",","'UId':'7bf94847-0bfe-4d96-ab7a-1ce79d9343f5'",",'Col':",COLUMN(BCDanhMucDauTu_06029!G24),",'Row':",ROW(BCDanhMucDauTu_06029!G24),",","'Format':'numberic'",",'Value':'",SUBSTITUTE(BCDanhMucDauTu_06029!G24,"'","\'"),"','TargetCode':''}")</f>
        <v>{'SheetId':'1deb9a6e-dc5a-4908-87cc-034ee9747e20','UId':'7bf94847-0bfe-4d96-ab7a-1ce79d9343f5','Col':7,'Row':24,'Format':'numberic','Value':'','TargetCode':''}</v>
      </c>
    </row>
    <row r="318" spans="1:1" x14ac:dyDescent="0.2">
      <c r="A318" t="str">
        <f>CONCATENATE("{'SheetId':'1deb9a6e-dc5a-4908-87cc-034ee9747e20'",",","'UId':'55eed474-1147-4da3-9086-9e821874c0a4'",",'Col':",COLUMN(BCDanhMucDauTu_06029!A26),",'Row':",ROW(BCDanhMucDauTu_06029!A26),",","'ColDynamic':",COLUMN(BCDanhMucDauTu_06029!A29),",","'RowDynamic':",ROW(BCDanhMucDauTu_06029!A29),",","'Format':'numberic'",",'Value':'",SUBSTITUTE(BCDanhMucDauTu_06029!A26,"'","\'"),"','TargetCode':''}")</f>
        <v>{'SheetId':'1deb9a6e-dc5a-4908-87cc-034ee9747e20','UId':'55eed474-1147-4da3-9086-9e821874c0a4','Col':1,'Row':26,'ColDynamic':1,'RowDynamic':29,'Format':'numberic','Value':' ','TargetCode':''}</v>
      </c>
    </row>
    <row r="319" spans="1:1" x14ac:dyDescent="0.2">
      <c r="A319" t="str">
        <f>CONCATENATE("{'SheetId':'1deb9a6e-dc5a-4908-87cc-034ee9747e20'",",","'UId':'1c32b7bf-2ca1-44a0-8279-a8f01d6b7249'",",'Col':",COLUMN(BCDanhMucDauTu_06029!B26),",'Row':",ROW(BCDanhMucDauTu_06029!B26),",","'ColDynamic':",COLUMN(BCDanhMucDauTu_06029!B29),",","'RowDynamic':",ROW(BCDanhMucDauTu_06029!B29),",","'Format':'string'",",'Value':'",SUBSTITUTE(BCDanhMucDauTu_06029!B26,"'","\'"),"','TargetCode':''}")</f>
        <v>{'SheetId':'1deb9a6e-dc5a-4908-87cc-034ee9747e20','UId':'1c32b7bf-2ca1-44a0-8279-a8f01d6b7249','Col':2,'Row':26,'ColDynamic':2,'RowDynamic':29,'Format':'string','Value':'Tổng','TargetCode':''}</v>
      </c>
    </row>
    <row r="320" spans="1:1" x14ac:dyDescent="0.2">
      <c r="A320" t="str">
        <f>CONCATENATE("{'SheetId':'1deb9a6e-dc5a-4908-87cc-034ee9747e20'",",","'UId':'f6a0865a-7cc4-4bd5-9c41-171ccfbe8908'",",'Col':",COLUMN(BCDanhMucDauTu_06029!C26),",'Row':",ROW(BCDanhMucDauTu_06029!C26),",","'ColDynamic':",COLUMN(BCDanhMucDauTu_06029!C29),",","'RowDynamic':",ROW(BCDanhMucDauTu_06029!C29),",","'Format':'numberic'",",'Value':'",SUBSTITUTE(BCDanhMucDauTu_06029!C26,"'","\'"),"','TargetCode':''}")</f>
        <v>{'SheetId':'1deb9a6e-dc5a-4908-87cc-034ee9747e20','UId':'f6a0865a-7cc4-4bd5-9c41-171ccfbe8908','Col':3,'Row':26,'ColDynamic':3,'RowDynamic':29,'Format':'numberic','Value':'2254','TargetCode':''}</v>
      </c>
    </row>
    <row r="321" spans="1:1" x14ac:dyDescent="0.2">
      <c r="A321" t="str">
        <f>CONCATENATE("{'SheetId':'1deb9a6e-dc5a-4908-87cc-034ee9747e20'",",","'UId':'26677bc1-4784-4b02-a8da-eb1a17958c29'",",'Col':",COLUMN(BCDanhMucDauTu_06029!D26),",'Row':",ROW(BCDanhMucDauTu_06029!D26),",","'ColDynamic':",COLUMN(BCDanhMucDauTu_06029!D29),",","'RowDynamic':",ROW(BCDanhMucDauTu_06029!D29),",","'Format':'numberic'",",'Value':'",SUBSTITUTE(BCDanhMucDauTu_06029!D26,"'","\'"),"','TargetCode':''}")</f>
        <v>{'SheetId':'1deb9a6e-dc5a-4908-87cc-034ee9747e20','UId':'26677bc1-4784-4b02-a8da-eb1a17958c29','Col':4,'Row':26,'ColDynamic':4,'RowDynamic':29,'Format':'numberic','Value':' ','TargetCode':''}</v>
      </c>
    </row>
    <row r="322" spans="1:1" x14ac:dyDescent="0.2">
      <c r="A322" t="str">
        <f>CONCATENATE("{'SheetId':'1deb9a6e-dc5a-4908-87cc-034ee9747e20'",",","'UId':'8088aec8-68fc-443f-8fce-4f1788e831ff'",",'Col':",COLUMN(BCDanhMucDauTu_06029!E26),",'Row':",ROW(BCDanhMucDauTu_06029!E26),",","'ColDynamic':",COLUMN(BCDanhMucDauTu_06029!E29),",","'RowDynamic':",ROW(BCDanhMucDauTu_06029!E29),",","'Format':'numberic'",",'Value':'",SUBSTITUTE(BCDanhMucDauTu_06029!E26,"'","\'"),"','TargetCode':''}")</f>
        <v>{'SheetId':'1deb9a6e-dc5a-4908-87cc-034ee9747e20','UId':'8088aec8-68fc-443f-8fce-4f1788e831ff','Col':5,'Row':26,'ColDynamic':5,'RowDynamic':29,'Format':'numberic','Value':' ','TargetCode':''}</v>
      </c>
    </row>
    <row r="323" spans="1:1" x14ac:dyDescent="0.2">
      <c r="A323" t="str">
        <f>CONCATENATE("{'SheetId':'1deb9a6e-dc5a-4908-87cc-034ee9747e20'",",","'UId':'109895da-3858-4d8d-ab90-543bcf58b23e'",",'Col':",COLUMN(BCDanhMucDauTu_06029!F26),",'Row':",ROW(BCDanhMucDauTu_06029!F26),",","'ColDynamic':",COLUMN(BCDanhMucDauTu_06029!F29),",","'RowDynamic':",ROW(BCDanhMucDauTu_06029!F29),",","'Format':'numberic'",",'Value':'",SUBSTITUTE(BCDanhMucDauTu_06029!F26,"'","\'"),"','TargetCode':''}")</f>
        <v>{'SheetId':'1deb9a6e-dc5a-4908-87cc-034ee9747e20','UId':'109895da-3858-4d8d-ab90-543bcf58b23e','Col':6,'Row':26,'ColDynamic':6,'RowDynamic':29,'Format':'numberic','Value':' ','TargetCode':''}</v>
      </c>
    </row>
    <row r="324" spans="1:1" x14ac:dyDescent="0.2">
      <c r="A324" t="str">
        <f>CONCATENATE("{'SheetId':'1deb9a6e-dc5a-4908-87cc-034ee9747e20'",",","'UId':'b12319f9-b486-4e3c-968f-635c2693280b'",",'Col':",COLUMN(BCDanhMucDauTu_06029!G26),",'Row':",ROW(BCDanhMucDauTu_06029!G26),",","'ColDynamic':",COLUMN(BCDanhMucDauTu_06029!G29),",","'RowDynamic':",ROW(BCDanhMucDauTu_06029!G29),",","'Format':'numberic'",",'Value':'",SUBSTITUTE(BCDanhMucDauTu_06029!G26,"'","\'"),"','TargetCode':''}")</f>
        <v>{'SheetId':'1deb9a6e-dc5a-4908-87cc-034ee9747e20','UId':'b12319f9-b486-4e3c-968f-635c2693280b','Col':7,'Row':26,'ColDynamic':7,'RowDynamic':29,'Format':'numberic','Value':'','TargetCode':''}</v>
      </c>
    </row>
    <row r="325" spans="1:1" x14ac:dyDescent="0.2">
      <c r="A325" t="str">
        <f>CONCATENATE("{'SheetId':'1deb9a6e-dc5a-4908-87cc-034ee9747e20'",",","'UId':'740ad2fc-8f8c-4571-bfbb-d73a204a23fa'",",'Col':",COLUMN(BCDanhMucDauTu_06029!D27),",'Row':",ROW(BCDanhMucDauTu_06029!D27),",","'Format':'numberic'",",'Value':'",SUBSTITUTE(BCDanhMucDauTu_06029!D27,"'","\'"),"','TargetCode':''}")</f>
        <v>{'SheetId':'1deb9a6e-dc5a-4908-87cc-034ee9747e20','UId':'740ad2fc-8f8c-4571-bfbb-d73a204a23fa','Col':4,'Row':27,'Format':'numberic','Value':'445951','TargetCode':''}</v>
      </c>
    </row>
    <row r="326" spans="1:1" x14ac:dyDescent="0.2">
      <c r="A326" t="str">
        <f>CONCATENATE("{'SheetId':'1deb9a6e-dc5a-4908-87cc-034ee9747e20'",",","'UId':'41643327-c3cb-4259-acbc-d10c8c939580'",",'Col':",COLUMN(BCDanhMucDauTu_06029!E27),",'Row':",ROW(BCDanhMucDauTu_06029!E27),",","'Format':'numberic'",",'Value':'",SUBSTITUTE(BCDanhMucDauTu_06029!E27,"'","\'"),"','TargetCode':''}")</f>
        <v>{'SheetId':'1deb9a6e-dc5a-4908-87cc-034ee9747e20','UId':'41643327-c3cb-4259-acbc-d10c8c939580','Col':5,'Row':27,'Format':'numberic','Value':'','TargetCode':''}</v>
      </c>
    </row>
    <row r="327" spans="1:1" x14ac:dyDescent="0.2">
      <c r="A327" t="str">
        <f>CONCATENATE("{'SheetId':'1deb9a6e-dc5a-4908-87cc-034ee9747e20'",",","'UId':'d007d564-0a98-45f4-94c4-a2e4056245bc'",",'Col':",COLUMN(BCDanhMucDauTu_06029!F27),",'Row':",ROW(BCDanhMucDauTu_06029!F27),",","'Format':'numberic'",",'Value':'",SUBSTITUTE(BCDanhMucDauTu_06029!F27,"'","\'"),"','TargetCode':''}")</f>
        <v>{'SheetId':'1deb9a6e-dc5a-4908-87cc-034ee9747e20','UId':'d007d564-0a98-45f4-94c4-a2e4056245bc','Col':6,'Row':27,'Format':'numberic','Value':'47719398320','TargetCode':''}</v>
      </c>
    </row>
    <row r="328" spans="1:1" x14ac:dyDescent="0.2">
      <c r="A328" t="str">
        <f>CONCATENATE("{'SheetId':'1deb9a6e-dc5a-4908-87cc-034ee9747e20'",",","'UId':'87b8e950-d5f9-45b4-8cfb-d8108dd16f8f'",",'Col':",COLUMN(BCDanhMucDauTu_06029!G27),",'Row':",ROW(BCDanhMucDauTu_06029!G27),",","'Format':'numberic'",",'Value':'",SUBSTITUTE(BCDanhMucDauTu_06029!G27,"'","\'"),"','TargetCode':''}")</f>
        <v>{'SheetId':'1deb9a6e-dc5a-4908-87cc-034ee9747e20','UId':'87b8e950-d5f9-45b4-8cfb-d8108dd16f8f','Col':7,'Row':27,'Format':'numberic','Value':'0.323320361676635','TargetCode':''}</v>
      </c>
    </row>
    <row r="329" spans="1:1" x14ac:dyDescent="0.2">
      <c r="A329" t="str">
        <f>CONCATENATE("{'SheetId':'1deb9a6e-dc5a-4908-87cc-034ee9747e20'",",","'UId':'70e2406f-94eb-466f-8d09-837ad44a449c'",",'Col':",COLUMN(BCDanhMucDauTu_06029!D28),",'Row':",ROW(BCDanhMucDauTu_06029!D28),",","'Format':'numberic'",",'Value':'",SUBSTITUTE(BCDanhMucDauTu_06029!D28,"'","\'"),"','TargetCode':''}")</f>
        <v>{'SheetId':'1deb9a6e-dc5a-4908-87cc-034ee9747e20','UId':'70e2406f-94eb-466f-8d09-837ad44a449c','Col':4,'Row':28,'Format':'numberic','Value':' ','TargetCode':''}</v>
      </c>
    </row>
    <row r="330" spans="1:1" x14ac:dyDescent="0.2">
      <c r="A330" t="str">
        <f>CONCATENATE("{'SheetId':'1deb9a6e-dc5a-4908-87cc-034ee9747e20'",",","'UId':'d0c68994-6723-45f4-a51b-ec4a1f1cb761'",",'Col':",COLUMN(BCDanhMucDauTu_06029!E28),",'Row':",ROW(BCDanhMucDauTu_06029!E28),",","'Format':'numberic'",",'Value':'",SUBSTITUTE(BCDanhMucDauTu_06029!E28,"'","\'"),"','TargetCode':''}")</f>
        <v>{'SheetId':'1deb9a6e-dc5a-4908-87cc-034ee9747e20','UId':'d0c68994-6723-45f4-a51b-ec4a1f1cb761','Col':5,'Row':28,'Format':'numberic','Value':' ','TargetCode':''}</v>
      </c>
    </row>
    <row r="331" spans="1:1" x14ac:dyDescent="0.2">
      <c r="A331" t="str">
        <f>CONCATENATE("{'SheetId':'1deb9a6e-dc5a-4908-87cc-034ee9747e20'",",","'UId':'6c78638c-c601-49bf-a9e5-d48c4258eadd'",",'Col':",COLUMN(BCDanhMucDauTu_06029!F28),",'Row':",ROW(BCDanhMucDauTu_06029!F28),",","'Format':'numberic'",",'Value':'",SUBSTITUTE(BCDanhMucDauTu_06029!F28,"'","\'"),"','TargetCode':''}")</f>
        <v>{'SheetId':'1deb9a6e-dc5a-4908-87cc-034ee9747e20','UId':'6c78638c-c601-49bf-a9e5-d48c4258eadd','Col':6,'Row':28,'Format':'numberic','Value':' ','TargetCode':''}</v>
      </c>
    </row>
    <row r="332" spans="1:1" x14ac:dyDescent="0.2">
      <c r="A332" t="str">
        <f>CONCATENATE("{'SheetId':'1deb9a6e-dc5a-4908-87cc-034ee9747e20'",",","'UId':'bb82eed3-a7c3-4954-be20-20a9717d4026'",",'Col':",COLUMN(BCDanhMucDauTu_06029!G28),",'Row':",ROW(BCDanhMucDauTu_06029!G28),",","'Format':'numberic'",",'Value':'",SUBSTITUTE(BCDanhMucDauTu_06029!G28,"'","\'"),"','TargetCode':''}")</f>
        <v>{'SheetId':'1deb9a6e-dc5a-4908-87cc-034ee9747e20','UId':'bb82eed3-a7c3-4954-be20-20a9717d4026','Col':7,'Row':28,'Format':'numberic','Value':'','TargetCode':''}</v>
      </c>
    </row>
    <row r="333" spans="1:1" x14ac:dyDescent="0.2">
      <c r="A333" t="str">
        <f>CONCATENATE("{'SheetId':'1deb9a6e-dc5a-4908-87cc-034ee9747e20'",",","'UId':'4fe6fd2f-049f-4c3b-a78b-58fd08d62d7d'",",'Col':",COLUMN(BCDanhMucDauTu_06029!A30),",'Row':",ROW(BCDanhMucDauTu_06029!A30),",","'ColDynamic':",COLUMN(BCDanhMucDauTu_06029!A33),",","'RowDynamic':",ROW(BCDanhMucDauTu_06029!A33),",","'Format':'numberic'",",'Value':'",SUBSTITUTE(BCDanhMucDauTu_06029!A30,"'","\'"),"','TargetCode':''}")</f>
        <v>{'SheetId':'1deb9a6e-dc5a-4908-87cc-034ee9747e20','UId':'4fe6fd2f-049f-4c3b-a78b-58fd08d62d7d','Col':1,'Row':30,'ColDynamic':1,'RowDynamic':33,'Format':'numberic','Value':' ','TargetCode':''}</v>
      </c>
    </row>
    <row r="334" spans="1:1" x14ac:dyDescent="0.2">
      <c r="A334" t="str">
        <f>CONCATENATE("{'SheetId':'1deb9a6e-dc5a-4908-87cc-034ee9747e20'",",","'UId':'21737fa5-5263-466a-9802-c554ec94ffeb'",",'Col':",COLUMN(BCDanhMucDauTu_06029!B30),",'Row':",ROW(BCDanhMucDauTu_06029!B30),",","'ColDynamic':",COLUMN(BCDanhMucDauTu_06029!B33),",","'RowDynamic':",ROW(BCDanhMucDauTu_06029!B33),",","'Format':'string'",",'Value':'",SUBSTITUTE(BCDanhMucDauTu_06029!B30,"'","\'"),"','TargetCode':''}")</f>
        <v>{'SheetId':'1deb9a6e-dc5a-4908-87cc-034ee9747e20','UId':'21737fa5-5263-466a-9802-c554ec94ffeb','Col':2,'Row':30,'ColDynamic':2,'RowDynamic':33,'Format':'string','Value':'Tổng','TargetCode':''}</v>
      </c>
    </row>
    <row r="335" spans="1:1" x14ac:dyDescent="0.2">
      <c r="A335" t="str">
        <f>CONCATENATE("{'SheetId':'1deb9a6e-dc5a-4908-87cc-034ee9747e20'",",","'UId':'b1780ae8-e3e9-4d68-b8e3-06dc22233b5c'",",'Col':",COLUMN(BCDanhMucDauTu_06029!C30),",'Row':",ROW(BCDanhMucDauTu_06029!C30),",","'ColDynamic':",COLUMN(BCDanhMucDauTu_06029!C33),",","'RowDynamic':",ROW(BCDanhMucDauTu_06029!C33),",","'Format':'numberic'",",'Value':'",SUBSTITUTE(BCDanhMucDauTu_06029!C30,"'","\'"),"','TargetCode':''}")</f>
        <v>{'SheetId':'1deb9a6e-dc5a-4908-87cc-034ee9747e20','UId':'b1780ae8-e3e9-4d68-b8e3-06dc22233b5c','Col':3,'Row':30,'ColDynamic':3,'RowDynamic':33,'Format':'numberic','Value':'2257','TargetCode':''}</v>
      </c>
    </row>
    <row r="336" spans="1:1" x14ac:dyDescent="0.2">
      <c r="A336" t="str">
        <f>CONCATENATE("{'SheetId':'1deb9a6e-dc5a-4908-87cc-034ee9747e20'",",","'UId':'fd0c415a-d2bc-42ee-b389-414f8400dae8'",",'Col':",COLUMN(BCDanhMucDauTu_06029!D30),",'Row':",ROW(BCDanhMucDauTu_06029!D30),",","'ColDynamic':",COLUMN(BCDanhMucDauTu_06029!D33),",","'RowDynamic':",ROW(BCDanhMucDauTu_06029!D33),",","'Format':'numberic'",",'Value':'",SUBSTITUTE(BCDanhMucDauTu_06029!D30,"'","\'"),"','TargetCode':''}")</f>
        <v>{'SheetId':'1deb9a6e-dc5a-4908-87cc-034ee9747e20','UId':'fd0c415a-d2bc-42ee-b389-414f8400dae8','Col':4,'Row':30,'ColDynamic':4,'RowDynamic':33,'Format':'numberic','Value':' ','TargetCode':''}</v>
      </c>
    </row>
    <row r="337" spans="1:1" x14ac:dyDescent="0.2">
      <c r="A337" t="str">
        <f>CONCATENATE("{'SheetId':'1deb9a6e-dc5a-4908-87cc-034ee9747e20'",",","'UId':'816243e8-9c85-4ba1-805c-371f6b4844e4'",",'Col':",COLUMN(BCDanhMucDauTu_06029!E30),",'Row':",ROW(BCDanhMucDauTu_06029!E30),",","'ColDynamic':",COLUMN(BCDanhMucDauTu_06029!E33),",","'RowDynamic':",ROW(BCDanhMucDauTu_06029!E33),",","'Format':'numberic'",",'Value':'",SUBSTITUTE(BCDanhMucDauTu_06029!E30,"'","\'"),"','TargetCode':''}")</f>
        <v>{'SheetId':'1deb9a6e-dc5a-4908-87cc-034ee9747e20','UId':'816243e8-9c85-4ba1-805c-371f6b4844e4','Col':5,'Row':30,'ColDynamic':5,'RowDynamic':33,'Format':'numberic','Value':' ','TargetCode':''}</v>
      </c>
    </row>
    <row r="338" spans="1:1" x14ac:dyDescent="0.2">
      <c r="A338" t="str">
        <f>CONCATENATE("{'SheetId':'1deb9a6e-dc5a-4908-87cc-034ee9747e20'",",","'UId':'2efa8183-1804-400f-919b-54e0d328e017'",",'Col':",COLUMN(BCDanhMucDauTu_06029!F30),",'Row':",ROW(BCDanhMucDauTu_06029!F30),",","'ColDynamic':",COLUMN(BCDanhMucDauTu_06029!F33),",","'RowDynamic':",ROW(BCDanhMucDauTu_06029!F33),",","'Format':'numberic'",",'Value':'",SUBSTITUTE(BCDanhMucDauTu_06029!F30,"'","\'"),"','TargetCode':''}")</f>
        <v>{'SheetId':'1deb9a6e-dc5a-4908-87cc-034ee9747e20','UId':'2efa8183-1804-400f-919b-54e0d328e017','Col':6,'Row':30,'ColDynamic':6,'RowDynamic':33,'Format':'numberic','Value':'3829591055','TargetCode':''}</v>
      </c>
    </row>
    <row r="339" spans="1:1" x14ac:dyDescent="0.2">
      <c r="A339" t="str">
        <f>CONCATENATE("{'SheetId':'1deb9a6e-dc5a-4908-87cc-034ee9747e20'",",","'UId':'890ca93f-4ffa-4063-bc4e-3ca8427d321f'",",'Col':",COLUMN(BCDanhMucDauTu_06029!G30),",'Row':",ROW(BCDanhMucDauTu_06029!G30),",","'ColDynamic':",COLUMN(BCDanhMucDauTu_06029!G33),",","'RowDynamic':",ROW(BCDanhMucDauTu_06029!G33),",","'Format':'numberic'",",'Value':'",SUBSTITUTE(BCDanhMucDauTu_06029!G30,"'","\'"),"','TargetCode':''}")</f>
        <v>{'SheetId':'1deb9a6e-dc5a-4908-87cc-034ee9747e20','UId':'890ca93f-4ffa-4063-bc4e-3ca8427d321f','Col':7,'Row':30,'ColDynamic':7,'RowDynamic':33,'Format':'numberic','Value':'0.0259471998509516','TargetCode':''}</v>
      </c>
    </row>
    <row r="340" spans="1:1" x14ac:dyDescent="0.2">
      <c r="A340" t="str">
        <f>CONCATENATE("{'SheetId':'1deb9a6e-dc5a-4908-87cc-034ee9747e20'",",","'UId':'df249e66-a9ea-45a2-9c76-d51aecb2379d'",",'Col':",COLUMN(BCDanhMucDauTu_06029!D31),",'Row':",ROW(BCDanhMucDauTu_06029!D31),",","'Format':'numberic'",",'Value':'",SUBSTITUTE(BCDanhMucDauTu_06029!D31,"'","\'"),"','TargetCode':''}")</f>
        <v>{'SheetId':'1deb9a6e-dc5a-4908-87cc-034ee9747e20','UId':'df249e66-a9ea-45a2-9c76-d51aecb2379d','Col':4,'Row':31,'Format':'numberic','Value':' ','TargetCode':''}</v>
      </c>
    </row>
    <row r="341" spans="1:1" x14ac:dyDescent="0.2">
      <c r="A341" t="str">
        <f>CONCATENATE("{'SheetId':'1deb9a6e-dc5a-4908-87cc-034ee9747e20'",",","'UId':'a81df1b4-0c26-4bbd-9a9d-27dc4b538b2c'",",'Col':",COLUMN(BCDanhMucDauTu_06029!E31),",'Row':",ROW(BCDanhMucDauTu_06029!E31),",","'Format':'numberic'",",'Value':'",SUBSTITUTE(BCDanhMucDauTu_06029!E31,"'","\'"),"','TargetCode':''}")</f>
        <v>{'SheetId':'1deb9a6e-dc5a-4908-87cc-034ee9747e20','UId':'a81df1b4-0c26-4bbd-9a9d-27dc4b538b2c','Col':5,'Row':31,'Format':'numberic','Value':' ','TargetCode':''}</v>
      </c>
    </row>
    <row r="342" spans="1:1" x14ac:dyDescent="0.2">
      <c r="A342" t="str">
        <f>CONCATENATE("{'SheetId':'1deb9a6e-dc5a-4908-87cc-034ee9747e20'",",","'UId':'4a9e3616-ca24-464d-b5e2-89b07d4dab94'",",'Col':",COLUMN(BCDanhMucDauTu_06029!F31),",'Row':",ROW(BCDanhMucDauTu_06029!F31),",","'Format':'numberic'",",'Value':'",SUBSTITUTE(BCDanhMucDauTu_06029!F31,"'","\'"),"','TargetCode':''}")</f>
        <v>{'SheetId':'1deb9a6e-dc5a-4908-87cc-034ee9747e20','UId':'4a9e3616-ca24-464d-b5e2-89b07d4dab94','Col':6,'Row':31,'Format':'numberic','Value':' ','TargetCode':''}</v>
      </c>
    </row>
    <row r="343" spans="1:1" x14ac:dyDescent="0.2">
      <c r="A343" t="str">
        <f>CONCATENATE("{'SheetId':'1deb9a6e-dc5a-4908-87cc-034ee9747e20'",",","'UId':'4cbb5dbb-7a56-4367-b451-172c5d9fc088'",",'Col':",COLUMN(BCDanhMucDauTu_06029!G31),",'Row':",ROW(BCDanhMucDauTu_06029!G31),",","'Format':'numberic'",",'Value':'",SUBSTITUTE(BCDanhMucDauTu_06029!G31,"'","\'"),"','TargetCode':''}")</f>
        <v>{'SheetId':'1deb9a6e-dc5a-4908-87cc-034ee9747e20','UId':'4cbb5dbb-7a56-4367-b451-172c5d9fc088','Col':7,'Row':31,'Format':'numberic','Value':'','TargetCode':''}</v>
      </c>
    </row>
    <row r="344" spans="1:1" x14ac:dyDescent="0.2">
      <c r="A344" t="str">
        <f>CONCATENATE("{'SheetId':'1deb9a6e-dc5a-4908-87cc-034ee9747e20'",",","'UId':'70357de6-0706-48a2-a361-da95bcaa1827'",",'Col':",COLUMN(BCDanhMucDauTu_06029!D32),",'Row':",ROW(BCDanhMucDauTu_06029!D32),",","'Format':'numberic'",",'Value':'",SUBSTITUTE(BCDanhMucDauTu_06029!D32,"'","\'"),"','TargetCode':''}")</f>
        <v>{'SheetId':'1deb9a6e-dc5a-4908-87cc-034ee9747e20','UId':'70357de6-0706-48a2-a361-da95bcaa1827','Col':4,'Row':32,'Format':'numberic','Value':' ','TargetCode':''}</v>
      </c>
    </row>
    <row r="345" spans="1:1" x14ac:dyDescent="0.2">
      <c r="A345" t="str">
        <f>CONCATENATE("{'SheetId':'1deb9a6e-dc5a-4908-87cc-034ee9747e20'",",","'UId':'4f148c59-190d-4dad-aff9-126f4ce81c6d'",",'Col':",COLUMN(BCDanhMucDauTu_06029!E32),",'Row':",ROW(BCDanhMucDauTu_06029!E32),",","'Format':'numberic'",",'Value':'",SUBSTITUTE(BCDanhMucDauTu_06029!E32,"'","\'"),"','TargetCode':''}")</f>
        <v>{'SheetId':'1deb9a6e-dc5a-4908-87cc-034ee9747e20','UId':'4f148c59-190d-4dad-aff9-126f4ce81c6d','Col':5,'Row':32,'Format':'numberic','Value':' ','TargetCode':''}</v>
      </c>
    </row>
    <row r="346" spans="1:1" x14ac:dyDescent="0.2">
      <c r="A346" t="str">
        <f>CONCATENATE("{'SheetId':'1deb9a6e-dc5a-4908-87cc-034ee9747e20'",",","'UId':'6ba9d2bf-7322-4bb6-be73-05a728f53c5a'",",'Col':",COLUMN(BCDanhMucDauTu_06029!F32),",'Row':",ROW(BCDanhMucDauTu_06029!F32),",","'Format':'numberic'",",'Value':'",SUBSTITUTE(BCDanhMucDauTu_06029!F32,"'","\'"),"','TargetCode':''}")</f>
        <v>{'SheetId':'1deb9a6e-dc5a-4908-87cc-034ee9747e20','UId':'6ba9d2bf-7322-4bb6-be73-05a728f53c5a','Col':6,'Row':32,'Format':'numberic','Value':'17001472627','TargetCode':''}</v>
      </c>
    </row>
    <row r="347" spans="1:1" x14ac:dyDescent="0.2">
      <c r="A347" t="str">
        <f>CONCATENATE("{'SheetId':'1deb9a6e-dc5a-4908-87cc-034ee9747e20'",",","'UId':'cad08826-aed0-458d-a3df-563ee1ca2782'",",'Col':",COLUMN(BCDanhMucDauTu_06029!G32),",'Row':",ROW(BCDanhMucDauTu_06029!G32),",","'Format':'numberic'",",'Value':'",SUBSTITUTE(BCDanhMucDauTu_06029!G32,"'","\'"),"','TargetCode':''}")</f>
        <v>{'SheetId':'1deb9a6e-dc5a-4908-87cc-034ee9747e20','UId':'cad08826-aed0-458d-a3df-563ee1ca2782','Col':7,'Row':32,'Format':'numberic','Value':'0.115192615001879','TargetCode':''}</v>
      </c>
    </row>
    <row r="348" spans="1:1" x14ac:dyDescent="0.2">
      <c r="A348" t="str">
        <f>CONCATENATE("{'SheetId':'1deb9a6e-dc5a-4908-87cc-034ee9747e20'",",","'UId':'26452794-e0d2-44f2-8c51-7f5465fbf4cf'",",'Col':",COLUMN(BCDanhMucDauTu_06029!A34),",'Row':",ROW(BCDanhMucDauTu_06029!A34),",","'ColDynamic':",COLUMN(BCDanhMucDauTu_06029!A31),",","'RowDynamic':",ROW(BCDanhMucDauTu_06029!A31),",","'Format':'string'",",'Value':'",SUBSTITUTE(BCDanhMucDauTu_06029!A34,"'","\'"),"','TargetCode':''}")</f>
        <v>{'SheetId':'1deb9a6e-dc5a-4908-87cc-034ee9747e20','UId':'26452794-e0d2-44f2-8c51-7f5465fbf4cf','Col':1,'Row':34,'ColDynamic':1,'RowDynamic':31,'Format':'string','Value':' ','TargetCode':''}</v>
      </c>
    </row>
    <row r="349" spans="1:1" x14ac:dyDescent="0.2">
      <c r="A349" t="str">
        <f>CONCATENATE("{'SheetId':'1deb9a6e-dc5a-4908-87cc-034ee9747e20'",",","'UId':'9b14eff9-5e45-4cf1-9494-0604b89ed28b'",",'Col':",COLUMN(BCDanhMucDauTu_06029!B34),",'Row':",ROW(BCDanhMucDauTu_06029!B34),",","'ColDynamic':",COLUMN(BCDanhMucDauTu_06029!B31),",","'RowDynamic':",ROW(BCDanhMucDauTu_06029!B31),",","'Format':'string'",",'Value':'",SUBSTITUTE(BCDanhMucDauTu_06029!B34,"'","\'"),"','TargetCode':''}")</f>
        <v>{'SheetId':'1deb9a6e-dc5a-4908-87cc-034ee9747e20','UId':'9b14eff9-5e45-4cf1-9494-0604b89ed28b','Col':2,'Row':34,'ColDynamic':2,'RowDynamic':31,'Format':'string','Value':'Tiền gửi ngân hàng dưới 3 tháng','TargetCode':''}</v>
      </c>
    </row>
    <row r="350" spans="1:1" x14ac:dyDescent="0.2">
      <c r="A350" t="str">
        <f>CONCATENATE("{'SheetId':'1deb9a6e-dc5a-4908-87cc-034ee9747e20'",",","'UId':'8d66f097-23e3-4ef9-8131-e5ac52c6b32f'",",'Col':",COLUMN(BCDanhMucDauTu_06029!C34),",'Row':",ROW(BCDanhMucDauTu_06029!C34),",","'ColDynamic':",COLUMN(BCDanhMucDauTu_06029!C31),",","'RowDynamic':",ROW(BCDanhMucDauTu_06029!C31),",","'Format':'string'",",'Value':'",SUBSTITUTE(BCDanhMucDauTu_06029!C34,"'","\'"),"','TargetCode':''}")</f>
        <v>{'SheetId':'1deb9a6e-dc5a-4908-87cc-034ee9747e20','UId':'8d66f097-23e3-4ef9-8131-e5ac52c6b32f','Col':3,'Row':34,'ColDynamic':3,'RowDynamic':31,'Format':'string','Value':'2260','TargetCode':''}</v>
      </c>
    </row>
    <row r="351" spans="1:1" x14ac:dyDescent="0.2">
      <c r="A351" t="str">
        <f>CONCATENATE("{'SheetId':'1deb9a6e-dc5a-4908-87cc-034ee9747e20'",",","'UId':'ead9614a-658c-4220-bedf-ca1bfba113ca'",",'Col':",COLUMN(BCDanhMucDauTu_06029!D34),",'Row':",ROW(BCDanhMucDauTu_06029!D34),",","'ColDynamic':",COLUMN(BCDanhMucDauTu_06029!D31),",","'RowDynamic':",ROW(BCDanhMucDauTu_06029!D31),",","'Format':'numberic'",",'Value':'",SUBSTITUTE(BCDanhMucDauTu_06029!D34,"'","\'"),"','TargetCode':''}")</f>
        <v>{'SheetId':'1deb9a6e-dc5a-4908-87cc-034ee9747e20','UId':'ead9614a-658c-4220-bedf-ca1bfba113ca','Col':4,'Row':34,'ColDynamic':4,'RowDynamic':31,'Format':'numberic','Value':' ','TargetCode':''}</v>
      </c>
    </row>
    <row r="352" spans="1:1" x14ac:dyDescent="0.2">
      <c r="A352" t="str">
        <f>CONCATENATE("{'SheetId':'1deb9a6e-dc5a-4908-87cc-034ee9747e20'",",","'UId':'4fdfc09c-5e5b-40ad-b617-c48d140e6fbc'",",'Col':",COLUMN(BCDanhMucDauTu_06029!E34),",'Row':",ROW(BCDanhMucDauTu_06029!E34),",","'ColDynamic':",COLUMN(BCDanhMucDauTu_06029!E31),",","'RowDynamic':",ROW(BCDanhMucDauTu_06029!E31),",","'Format':'numberic'",",'Value':'",SUBSTITUTE(BCDanhMucDauTu_06029!E34,"'","\'"),"','TargetCode':''}")</f>
        <v>{'SheetId':'1deb9a6e-dc5a-4908-87cc-034ee9747e20','UId':'4fdfc09c-5e5b-40ad-b617-c48d140e6fbc','Col':5,'Row':34,'ColDynamic':5,'RowDynamic':31,'Format':'numberic','Value':' ','TargetCode':''}</v>
      </c>
    </row>
    <row r="353" spans="1:1" x14ac:dyDescent="0.2">
      <c r="A353" t="str">
        <f>CONCATENATE("{'SheetId':'1deb9a6e-dc5a-4908-87cc-034ee9747e20'",",","'UId':'ba8351a8-8ef9-4c39-b20c-9e499c7302c4'",",'Col':",COLUMN(BCDanhMucDauTu_06029!F34),",'Row':",ROW(BCDanhMucDauTu_06029!F34),",","'ColDynamic':",COLUMN(BCDanhMucDauTu_06029!F31),",","'RowDynamic':",ROW(BCDanhMucDauTu_06029!F31),",","'Format':'numberic'",",'Value':'",SUBSTITUTE(BCDanhMucDauTu_06029!F34,"'","\'"),"','TargetCode':''}")</f>
        <v>{'SheetId':'1deb9a6e-dc5a-4908-87cc-034ee9747e20','UId':'ba8351a8-8ef9-4c39-b20c-9e499c7302c4','Col':6,'Row':34,'ColDynamic':6,'RowDynamic':31,'Format':'numberic','Value':'8000000000','TargetCode':''}</v>
      </c>
    </row>
    <row r="354" spans="1:1" x14ac:dyDescent="0.2">
      <c r="A354" t="str">
        <f>CONCATENATE("{'SheetId':'1deb9a6e-dc5a-4908-87cc-034ee9747e20'",",","'UId':'20aec549-2649-4108-8c50-4ff697541fea'",",'Col':",COLUMN(BCDanhMucDauTu_06029!G34),",'Row':",ROW(BCDanhMucDauTu_06029!G34),",","'ColDynamic':",COLUMN(BCDanhMucDauTu_06029!G31),",","'RowDynamic':",ROW(BCDanhMucDauTu_06029!G31),",","'Format':'numberic'",",'Value':'",SUBSTITUTE(BCDanhMucDauTu_06029!G34,"'","\'"),"','TargetCode':''}")</f>
        <v>{'SheetId':'1deb9a6e-dc5a-4908-87cc-034ee9747e20','UId':'20aec549-2649-4108-8c50-4ff697541fea','Col':7,'Row':34,'ColDynamic':7,'RowDynamic':31,'Format':'numberic','Value':'0.0542035940199398','TargetCode':''}</v>
      </c>
    </row>
    <row r="355" spans="1:1" x14ac:dyDescent="0.2">
      <c r="A355" t="str">
        <f>CONCATENATE("{'SheetId':'1deb9a6e-dc5a-4908-87cc-034ee9747e20'",",","'UId':'c94d94d7-01a6-4c24-95e6-4f83c62d0567'",",'Col':",COLUMN(BCDanhMucDauTu_06029!A36),",'Row':",ROW(BCDanhMucDauTu_06029!A36),",","'ColDynamic':",COLUMN(BCDanhMucDauTu_06029!A33),",","'RowDynamic':",ROW(BCDanhMucDauTu_06029!A33),",","'Format':'string'",",'Value':'",SUBSTITUTE(BCDanhMucDauTu_06029!A36,"'","\'"),"','TargetCode':''}")</f>
        <v>{'SheetId':'1deb9a6e-dc5a-4908-87cc-034ee9747e20','UId':'c94d94d7-01a6-4c24-95e6-4f83c62d0567','Col':1,'Row':36,'ColDynamic':1,'RowDynamic':33,'Format':'string','Value':' ','TargetCode':''}</v>
      </c>
    </row>
    <row r="356" spans="1:1" x14ac:dyDescent="0.2">
      <c r="A356" t="str">
        <f>CONCATENATE("{'SheetId':'1deb9a6e-dc5a-4908-87cc-034ee9747e20'",",","'UId':'333b59bf-d7bf-4903-a769-681773c5c1d6'",",'Col':",COLUMN(BCDanhMucDauTu_06029!B36),",'Row':",ROW(BCDanhMucDauTu_06029!B36),",","'ColDynamic':",COLUMN(BCDanhMucDauTu_06029!B33),",","'RowDynamic':",ROW(BCDanhMucDauTu_06029!B33),",","'Format':'string'",",'Value':'",SUBSTITUTE(BCDanhMucDauTu_06029!B36,"'","\'"),"','TargetCode':''}")</f>
        <v>{'SheetId':'1deb9a6e-dc5a-4908-87cc-034ee9747e20','UId':'333b59bf-d7bf-4903-a769-681773c5c1d6','Col':2,'Row':36,'ColDynamic':2,'RowDynamic':33,'Format':'string','Value':'Chứng chỉ tiền gửi (3)','TargetCode':''}</v>
      </c>
    </row>
    <row r="357" spans="1:1" x14ac:dyDescent="0.2">
      <c r="A357" t="str">
        <f>CONCATENATE("{'SheetId':'1deb9a6e-dc5a-4908-87cc-034ee9747e20'",",","'UId':'70dcb08c-d0c0-43e8-87c7-cb83b1736902'",",'Col':",COLUMN(BCDanhMucDauTu_06029!C36),",'Row':",ROW(BCDanhMucDauTu_06029!C36),",","'ColDynamic':",COLUMN(BCDanhMucDauTu_06029!C33),",","'RowDynamic':",ROW(BCDanhMucDauTu_06029!C33),",","'Format':'string'",",'Value':'",SUBSTITUTE(BCDanhMucDauTu_06029!C36,"'","\'"),"','TargetCode':''}")</f>
        <v>{'SheetId':'1deb9a6e-dc5a-4908-87cc-034ee9747e20','UId':'70dcb08c-d0c0-43e8-87c7-cb83b1736902','Col':3,'Row':36,'ColDynamic':3,'RowDynamic':33,'Format':'string','Value':'2261','TargetCode':''}</v>
      </c>
    </row>
    <row r="358" spans="1:1" x14ac:dyDescent="0.2">
      <c r="A358" t="str">
        <f>CONCATENATE("{'SheetId':'1deb9a6e-dc5a-4908-87cc-034ee9747e20'",",","'UId':'b98b0710-edbe-464f-91cc-a50943b92e53'",",'Col':",COLUMN(BCDanhMucDauTu_06029!D36),",'Row':",ROW(BCDanhMucDauTu_06029!D36),",","'ColDynamic':",COLUMN(BCDanhMucDauTu_06029!D33),",","'RowDynamic':",ROW(BCDanhMucDauTu_06029!D33),",","'Format':'numberic'",",'Value':'",SUBSTITUTE(BCDanhMucDauTu_06029!D36,"'","\'"),"','TargetCode':''}")</f>
        <v>{'SheetId':'1deb9a6e-dc5a-4908-87cc-034ee9747e20','UId':'b98b0710-edbe-464f-91cc-a50943b92e53','Col':4,'Row':36,'ColDynamic':4,'RowDynamic':33,'Format':'numberic','Value':' ','TargetCode':''}</v>
      </c>
    </row>
    <row r="359" spans="1:1" x14ac:dyDescent="0.2">
      <c r="A359" t="str">
        <f>CONCATENATE("{'SheetId':'1deb9a6e-dc5a-4908-87cc-034ee9747e20'",",","'UId':'1e5e338d-e8d3-484c-a931-f154e681f9d1'",",'Col':",COLUMN(BCDanhMucDauTu_06029!E36),",'Row':",ROW(BCDanhMucDauTu_06029!E36),",","'ColDynamic':",COLUMN(BCDanhMucDauTu_06029!E33),",","'RowDynamic':",ROW(BCDanhMucDauTu_06029!E33),",","'Format':'numberic'",",'Value':'",SUBSTITUTE(BCDanhMucDauTu_06029!E36,"'","\'"),"','TargetCode':''}")</f>
        <v>{'SheetId':'1deb9a6e-dc5a-4908-87cc-034ee9747e20','UId':'1e5e338d-e8d3-484c-a931-f154e681f9d1','Col':5,'Row':36,'ColDynamic':5,'RowDynamic':33,'Format':'numberic','Value':' ','TargetCode':''}</v>
      </c>
    </row>
    <row r="360" spans="1:1" x14ac:dyDescent="0.2">
      <c r="A360" t="str">
        <f>CONCATENATE("{'SheetId':'1deb9a6e-dc5a-4908-87cc-034ee9747e20'",",","'UId':'f0171a12-b46c-408e-9769-0674783f4494'",",'Col':",COLUMN(BCDanhMucDauTu_06029!F36),",'Row':",ROW(BCDanhMucDauTu_06029!F36),",","'ColDynamic':",COLUMN(BCDanhMucDauTu_06029!F33),",","'RowDynamic':",ROW(BCDanhMucDauTu_06029!F33),",","'Format':'numberic'",",'Value':'",SUBSTITUTE(BCDanhMucDauTu_06029!F36,"'","\'"),"','TargetCode':''}")</f>
        <v>{'SheetId':'1deb9a6e-dc5a-4908-87cc-034ee9747e20','UId':'f0171a12-b46c-408e-9769-0674783f4494','Col':6,'Row':36,'ColDynamic':6,'RowDynamic':33,'Format':'numberic','Value':'58041227159','TargetCode':''}</v>
      </c>
    </row>
    <row r="361" spans="1:1" x14ac:dyDescent="0.2">
      <c r="A361" t="str">
        <f>CONCATENATE("{'SheetId':'1deb9a6e-dc5a-4908-87cc-034ee9747e20'",",","'UId':'123dfcbf-9d8f-4865-9abd-67aef0fb2ded'",",'Col':",COLUMN(BCDanhMucDauTu_06029!G36),",'Row':",ROW(BCDanhMucDauTu_06029!G36),",","'ColDynamic':",COLUMN(BCDanhMucDauTu_06029!G33),",","'RowDynamic':",ROW(BCDanhMucDauTu_06029!G33),",","'Format':'numberic'",",'Value':'",SUBSTITUTE(BCDanhMucDauTu_06029!G36,"'","\'"),"','TargetCode':''}")</f>
        <v>{'SheetId':'1deb9a6e-dc5a-4908-87cc-034ee9747e20','UId':'123dfcbf-9d8f-4865-9abd-67aef0fb2ded','Col':7,'Row':36,'ColDynamic':7,'RowDynamic':33,'Format':'numberic','Value':'0.393255389168193','TargetCode':''}</v>
      </c>
    </row>
    <row r="362" spans="1:1" x14ac:dyDescent="0.2">
      <c r="A362" t="str">
        <f>CONCATENATE("{'SheetId':'1deb9a6e-dc5a-4908-87cc-034ee9747e20'",",","'UId':'61c7d7e9-4c4a-4062-8012-4877345d4ca2'",",'Col':",COLUMN(BCDanhMucDauTu_06029!D39),",'Row':",ROW(BCDanhMucDauTu_06029!D39),",","'Format':'numberic'",",'Value':'",SUBSTITUTE(BCDanhMucDauTu_06029!D39,"'","\'"),"','TargetCode':''}")</f>
        <v>{'SheetId':'1deb9a6e-dc5a-4908-87cc-034ee9747e20','UId':'61c7d7e9-4c4a-4062-8012-4877345d4ca2','Col':4,'Row':39,'Format':'numberic','Value':'','TargetCode':''}</v>
      </c>
    </row>
    <row r="363" spans="1:1" x14ac:dyDescent="0.2">
      <c r="A363" t="str">
        <f>CONCATENATE("{'SheetId':'1deb9a6e-dc5a-4908-87cc-034ee9747e20'",",","'UId':'55eb1cfc-48db-45d7-badc-9126702dbaca'",",'Col':",COLUMN(BCDanhMucDauTu_06029!E39),",'Row':",ROW(BCDanhMucDauTu_06029!E39),",","'Format':'numberic'",",'Value':'",SUBSTITUTE(BCDanhMucDauTu_06029!E39,"'","\'"),"','TargetCode':''}")</f>
        <v>{'SheetId':'1deb9a6e-dc5a-4908-87cc-034ee9747e20','UId':'55eb1cfc-48db-45d7-badc-9126702dbaca','Col':5,'Row':39,'Format':'numberic','Value':'','TargetCode':''}</v>
      </c>
    </row>
    <row r="364" spans="1:1" x14ac:dyDescent="0.2">
      <c r="A364" t="str">
        <f>CONCATENATE("{'SheetId':'1deb9a6e-dc5a-4908-87cc-034ee9747e20'",",","'UId':'0b0a71cf-8b1c-4a88-a170-2b7251d20ffa'",",'Col':",COLUMN(BCDanhMucDauTu_06029!F39),",'Row':",ROW(BCDanhMucDauTu_06029!F39),",","'Format':'numberic'",",'Value':'",SUBSTITUTE(BCDanhMucDauTu_06029!F39,"'","\'"),"','TargetCode':''}")</f>
        <v>{'SheetId':'1deb9a6e-dc5a-4908-87cc-034ee9747e20','UId':'0b0a71cf-8b1c-4a88-a170-2b7251d20ffa','Col':6,'Row':39,'Format':'numberic','Value':'96042699786','TargetCode':''}</v>
      </c>
    </row>
    <row r="365" spans="1:1" x14ac:dyDescent="0.2">
      <c r="A365" t="str">
        <f>CONCATENATE("{'SheetId':'1deb9a6e-dc5a-4908-87cc-034ee9747e20'",",","'UId':'3ec63538-3a98-477e-b957-0e4550274988'",",'Col':",COLUMN(BCDanhMucDauTu_06029!G39),",'Row':",ROW(BCDanhMucDauTu_06029!G39),",","'Format':'numberic'",",'Value':'",SUBSTITUTE(BCDanhMucDauTu_06029!G39,"'","\'"),"','TargetCode':''}")</f>
        <v>{'SheetId':'1deb9a6e-dc5a-4908-87cc-034ee9747e20','UId':'3ec63538-3a98-477e-b957-0e4550274988','Col':7,'Row':39,'Format':'numberic','Value':'0.650732438472413','TargetCode':''}</v>
      </c>
    </row>
    <row r="366" spans="1:1" x14ac:dyDescent="0.2">
      <c r="A366" t="str">
        <f>CONCATENATE("{'SheetId':'1deb9a6e-dc5a-4908-87cc-034ee9747e20'",",","'UId':'b7e2b881-7166-4008-81ef-36fa655ba0d3'",",'Col':",COLUMN(BCDanhMucDauTu_06029!D40),",'Row':",ROW(BCDanhMucDauTu_06029!D40),",","'Format':'numberic'",",'Value':'",SUBSTITUTE(BCDanhMucDauTu_06029!D40,"'","\'"),"','TargetCode':''}")</f>
        <v>{'SheetId':'1deb9a6e-dc5a-4908-87cc-034ee9747e20','UId':'b7e2b881-7166-4008-81ef-36fa655ba0d3','Col':4,'Row':40,'Format':'numberic','Value':'445951','TargetCode':''}</v>
      </c>
    </row>
    <row r="367" spans="1:1" x14ac:dyDescent="0.2">
      <c r="A367" t="str">
        <f>CONCATENATE("{'SheetId':'1deb9a6e-dc5a-4908-87cc-034ee9747e20'",",","'UId':'b0198f8c-cffe-4d00-9816-22e0fa96124d'",",'Col':",COLUMN(BCDanhMucDauTu_06029!E40),",'Row':",ROW(BCDanhMucDauTu_06029!E40),",","'Format':'numberic'",",'Value':'",SUBSTITUTE(BCDanhMucDauTu_06029!E40,"'","\'"),"','TargetCode':''}")</f>
        <v>{'SheetId':'1deb9a6e-dc5a-4908-87cc-034ee9747e20','UId':'b0198f8c-cffe-4d00-9816-22e0fa96124d','Col':5,'Row':40,'Format':'numberic','Value':'','TargetCode':''}</v>
      </c>
    </row>
    <row r="368" spans="1:1" x14ac:dyDescent="0.2">
      <c r="A368" t="str">
        <f>CONCATENATE("{'SheetId':'1deb9a6e-dc5a-4908-87cc-034ee9747e20'",",","'UId':'2a23d1c5-766a-4746-bd88-93015d1e4053'",",'Col':",COLUMN(BCDanhMucDauTu_06029!F40),",'Row':",ROW(BCDanhMucDauTu_06029!F40),",","'Format':'numberic'",",'Value':'",SUBSTITUTE(BCDanhMucDauTu_06029!F40,"'","\'"),"','TargetCode':''}")</f>
        <v>{'SheetId':'1deb9a6e-dc5a-4908-87cc-034ee9747e20','UId':'2a23d1c5-766a-4746-bd88-93015d1e4053','Col':6,'Row':40,'Format':'numberic','Value':'147591689161','TargetCode':''}</v>
      </c>
    </row>
    <row r="369" spans="1:1" x14ac:dyDescent="0.2">
      <c r="A369" t="str">
        <f>CONCATENATE("{'SheetId':'1deb9a6e-dc5a-4908-87cc-034ee9747e20'",",","'UId':'ca227d64-7ddf-4c5b-94c2-f07049f1a645'",",'Col':",COLUMN(BCDanhMucDauTu_06029!G40),",'Row':",ROW(BCDanhMucDauTu_06029!G40),",","'Format':'numberic'",",'Value':'",SUBSTITUTE(BCDanhMucDauTu_06029!G40,"'","\'"),"','TargetCode':''}")</f>
        <v>{'SheetId':'1deb9a6e-dc5a-4908-87cc-034ee9747e20','UId':'ca227d64-7ddf-4c5b-94c2-f07049f1a645','Col':7,'Row':40,'Format':'numberic','Value':'1','TargetCode':''}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{'SheetId':'eea37401-614e-480f-bf0c-66e62a21c940','UId':'8fe4c321-a5c4-4a50-a26e-af5571876426','Col':4,'Row':3,'Format':'numberic','Value':'0.00900062067362521','TargetCode':''}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{'SheetId':'eea37401-614e-480f-bf0c-66e62a21c940','UId':'e505df99-52a5-4046-b588-70e17a64bc04','Col':5,'Row':3,'Format':'numberic','Value':'0.00900061412934961','TargetCode':''}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{'SheetId':'eea37401-614e-480f-bf0c-66e62a21c940','UId':'906b49c2-3105-44f5-a32d-07590223a8f2','Col':4,'Row':4,'Format':'numberic','Value':'0.00204681426865833','TargetCode':''}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{'SheetId':'eea37401-614e-480f-bf0c-66e62a21c940','UId':'1292eb8e-a778-4ce5-ab53-509a4c8a9832','Col':5,'Row':4,'Format':'numberic','Value':'0.00241672087212236','TargetCode':''}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{'SheetId':'eea37401-614e-480f-bf0c-66e62a21c940','UId':'043b7f89-a817-4764-b06f-cc2a71ce03b0','Col':4,'Row':5,'Format':'numberic','Value':'0.00289014713647382','TargetCode':''}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{'SheetId':'eea37401-614e-480f-bf0c-66e62a21c940','UId':'99e0f9cc-8606-43f9-8ce6-a58dc892af79','Col':5,'Row':5,'Format':'numberic','Value':'0.00348942294197498','TargetCode':''}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{'SheetId':'eea37401-614e-480f-bf0c-66e62a21c940','UId':'5a5a30c0-7249-46cc-a3d5-6518c7410f2b','Col':4,'Row':6,'Format':'numberic','Value':'0.00110004566223493','TargetCode':''}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{'SheetId':'eea37401-614e-480f-bf0c-66e62a21c940','UId':'b6bb9469-63ab-4fda-88bd-7b1865b669bf','Col':5,'Row':6,'Format':'numberic','Value':'0.00128529839353962','TargetCode':''}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{'SheetId':'eea37401-614e-480f-bf0c-66e62a21c940','UId':'e3f08122-3427-41af-b11b-1a46844a64fc','Col':4,'Row':9,'Format':'numberic','Value':'0.000875802162567825','TargetCode':''}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{'SheetId':'eea37401-614e-480f-bf0c-66e62a21c940','UId':'9e68654a-171d-4fbe-8c69-6a6d18753f97','Col':5,'Row':9,'Format':'numberic','Value':'0.00105740089150757','TargetCode':''}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{'SheetId':'eea37401-614e-480f-bf0c-66e62a21c940','UId':'01528f3a-d80f-403f-9e7e-01c54429c341','Col':4,'Row':10,'Format':'numberic','Value':'0.0160742660078368','TargetCode':''}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{'SheetId':'eea37401-614e-480f-bf0c-66e62a21c940','UId':'2e9dd82c-3e13-4dfb-9508-7eb62f82b7a5','Col':5,'Row':10,'Format':'numberic','Value':'0.0174849604976498','TargetCode':''}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{'SheetId':'eea37401-614e-480f-bf0c-66e62a21c940','UId':'e04710a4-564b-4804-a3c9-8b96b736ccd0','Col':4,'Row':11,'Format':'numberic','Value':'1.56260626686591','TargetCode':''}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{'SheetId':'eea37401-614e-480f-bf0c-66e62a21c940','UId':'759e81e7-6be1-448f-8880-c7fb179e0f97','Col':4,'Row':14,'Format':'numberic','Value':'94159100800','TargetCode':''}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{'SheetId':'eea37401-614e-480f-bf0c-66e62a21c940','UId':'d55f381c-544c-4c22-a6c9-f44d9ae2c1ab','Col':5,'Row':14,'Format':'numberic','Value':'94577185800','TargetCode':''}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{'SheetId':'eea37401-614e-480f-bf0c-66e62a21c940','UId':'5b9de7f0-70a7-42bf-94c8-d94c81c70e42','Col':4,'Row':15,'Format':'numberic','Value':'94159100800','TargetCode':''}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{'SheetId':'eea37401-614e-480f-bf0c-66e62a21c940','UId':'85d68133-b410-4986-a2ae-00da0ca256bd','Col':5,'Row':15,'Format':'numberic','Value':'94577185800','TargetCode':''}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{'SheetId':'eea37401-614e-480f-bf0c-66e62a21c940','UId':'31f6ac2c-5e3e-4a12-b200-cf5f834a027b','Col':4,'Row':16,'Format':'numberic','Value':'9415910.08','TargetCode':''}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{'SheetId':'eea37401-614e-480f-bf0c-66e62a21c940','UId':'e12c39c4-7956-414a-b632-d0af1c2ab599','Col':5,'Row':16,'Format':'numberic','Value':'9457718.58','TargetCode':''}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{'SheetId':'eea37401-614e-480f-bf0c-66e62a21c940','UId':'b08c24e4-4516-482b-a697-9d62ff87afcf','Col':4,'Row':17,'Format':'numberic','Value':'26112315500','TargetCode':''}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{'SheetId':'eea37401-614e-480f-bf0c-66e62a21c940','UId':'a7ccfa80-7e7d-4308-b36d-abc719c80bf3','Col':5,'Row':17,'Format':'numberic','Value':'-418085000','TargetCode':''}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{'SheetId':'eea37401-614e-480f-bf0c-66e62a21c940','UId':'e8ec4ef9-08e4-4e39-8477-ae21a99e8959','Col':4,'Row':18,'Format':'numberic','Value':'2765312.79','TargetCode':''}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{'SheetId':'eea37401-614e-480f-bf0c-66e62a21c940','UId':'dde8a5b2-e9c7-4f1b-a63c-0174479280ef','Col':5,'Row':18,'Format':'numberic','Value':'182229.16','TargetCode':''}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{'SheetId':'eea37401-614e-480f-bf0c-66e62a21c940','UId':'0e4c1db2-c20e-4d52-853c-271375cc313a','Col':4,'Row':19,'Format':'numberic','Value':'27653127900','TargetCode':''}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{'SheetId':'eea37401-614e-480f-bf0c-66e62a21c940','UId':'12f0bb36-f2e3-462a-b5c8-133ec8de4536','Col':5,'Row':19,'Format':'numberic','Value':'1822291600','TargetCode':''}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{'SheetId':'eea37401-614e-480f-bf0c-66e62a21c940','UId':'99c017fe-183e-4244-a2e8-3180fad52922','Col':4,'Row':20,'Format':'numberic','Value':'-154081.24','TargetCode':''}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{'SheetId':'eea37401-614e-480f-bf0c-66e62a21c940','UId':'b3b6a8fb-5b81-4dc7-b0e6-531f207f2848','Col':5,'Row':20,'Format':'numberic','Value':'-224037.66','TargetCode':''}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{'SheetId':'eea37401-614e-480f-bf0c-66e62a21c940','UId':'d7299fb4-5fbd-49ea-a765-7a162fd18f1e','Col':4,'Row':21,'Format':'numberic','Value':'-1540812400','TargetCode':''}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{'SheetId':'eea37401-614e-480f-bf0c-66e62a21c940','UId':'15c659ac-ac36-4f95-b662-8fcd6067cf35','Col':5,'Row':21,'Format':'numberic','Value':'-2240376600','TargetCode':''}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{'SheetId':'eea37401-614e-480f-bf0c-66e62a21c940','UId':'232e2092-5dcd-464b-b1fe-07f27efe2d21','Col':4,'Row':22,'Format':'numberic','Value':'120271416300','TargetCode':''}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{'SheetId':'eea37401-614e-480f-bf0c-66e62a21c940','UId':'fa41f074-2315-4e28-81ff-52700c300177','Col':5,'Row':22,'Format':'numberic','Value':'94159100800','TargetCode':''}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{'SheetId':'eea37401-614e-480f-bf0c-66e62a21c940','UId':'d8289881-c7ab-468c-ad5d-bf473cb76780','Col':4,'Row':23,'Format':'numberic','Value':'120271416300','TargetCode':''}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{'SheetId':'eea37401-614e-480f-bf0c-66e62a21c940','UId':'994ed5e1-c943-4620-8991-d05a125691b0','Col':5,'Row':23,'Format':'numberic','Value':'94159100800','TargetCode':''}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{'SheetId':'eea37401-614e-480f-bf0c-66e62a21c940','UId':'7120d041-84df-4b71-aa97-9c53b5ab7f97','Col':4,'Row':24,'Format':'numberic','Value':'12027141.63','TargetCode':''}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{'SheetId':'eea37401-614e-480f-bf0c-66e62a21c940','UId':'ee5817e5-5c8c-481c-bd88-acd0b7e7eb64','Col':5,'Row':24,'Format':'numberic','Value':'9415910.08','TargetCode':''}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{'SheetId':'eea37401-614e-480f-bf0c-66e62a21c940','UId':'83b16c86-f622-444a-8fd4-b601d346c031','Col':4,'Row':25,'Format':'percentage','Value':'0.7368','TargetCode':''}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{'SheetId':'eea37401-614e-480f-bf0c-66e62a21c940','UId':'6080a665-802c-4b21-ade4-e67d42c38ace','Col':5,'Row':25,'Format':'percentage','Value':'0.9411','TargetCode':''}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{'SheetId':'eea37401-614e-480f-bf0c-66e62a21c940','UId':'dc7a563a-ad1d-4847-ad52-60ae8b13af41','Col':4,'Row':26,'Format':'percentage','Value':'0.9689','TargetCode':''}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{'SheetId':'eea37401-614e-480f-bf0c-66e62a21c940','UId':'c291a5ad-47fa-4a53-a5d4-2c97806fed49','Col':5,'Row':26,'Format':'percentage','Value':'0.9677','TargetCode':''}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{'SheetId':'eea37401-614e-480f-bf0c-66e62a21c940','UId':'19d7d32d-f72f-4744-9b80-66561ae1073a','Col':4,'Row':28,'Format':'numberic','Value':'768','TargetCode':''}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{'SheetId':'eea37401-614e-480f-bf0c-66e62a21c940','UId':'2c2fe24e-69d3-4ae8-a8c8-c603f2a4a32c','Col':5,'Row':28,'Format':'numberic','Value':'759','TargetCode':''}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{'SheetId':'eea37401-614e-480f-bf0c-66e62a21c940','UId':'507c37af-0901-43e1-8af6-f40112c246e3','Col':4,'Row':29,'Format':'numberic','Value':'11016.52','TargetCode':''}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{'SheetId':'eea37401-614e-480f-bf0c-66e62a21c940','UId':'bb1a5a18-9ac0-4a7c-9c34-d6fbecc14baf','Col':5,'Row':29,'Format':'numberic','Value':'10979.88','TargetCode':''}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44"/>
  <sheetViews>
    <sheetView topLeftCell="A16" zoomScaleNormal="100" workbookViewId="0">
      <selection activeCell="D40" sqref="D40:F43"/>
    </sheetView>
  </sheetViews>
  <sheetFormatPr defaultRowHeight="12.75" x14ac:dyDescent="0.2"/>
  <cols>
    <col min="1" max="1" width="6.85546875" style="12" customWidth="1"/>
    <col min="2" max="2" width="41.7109375" style="12" customWidth="1"/>
    <col min="3" max="3" width="10.28515625" style="12" customWidth="1"/>
    <col min="4" max="5" width="18.7109375" style="12" bestFit="1" customWidth="1"/>
    <col min="6" max="6" width="17.28515625" style="12" customWidth="1"/>
    <col min="7" max="16384" width="9.140625" style="12"/>
  </cols>
  <sheetData>
    <row r="1" spans="1:7" ht="15" customHeight="1" x14ac:dyDescent="0.2">
      <c r="A1" s="11" t="s">
        <v>5</v>
      </c>
      <c r="B1" s="11" t="s">
        <v>6</v>
      </c>
      <c r="C1" s="11" t="s">
        <v>54</v>
      </c>
      <c r="D1" s="11" t="s">
        <v>55</v>
      </c>
      <c r="E1" s="11" t="s">
        <v>56</v>
      </c>
      <c r="F1" s="11" t="s">
        <v>57</v>
      </c>
    </row>
    <row r="2" spans="1:7" ht="15" customHeight="1" x14ac:dyDescent="0.25">
      <c r="A2" s="49" t="s">
        <v>58</v>
      </c>
      <c r="B2" s="49" t="s">
        <v>59</v>
      </c>
      <c r="C2" s="49" t="s">
        <v>60</v>
      </c>
      <c r="D2" s="49" t="s">
        <v>1</v>
      </c>
      <c r="E2" s="49" t="s">
        <v>1</v>
      </c>
      <c r="F2" s="49" t="s">
        <v>1</v>
      </c>
    </row>
    <row r="3" spans="1:7" ht="15" customHeight="1" x14ac:dyDescent="0.25">
      <c r="A3" s="13" t="s">
        <v>61</v>
      </c>
      <c r="B3" s="13" t="s">
        <v>62</v>
      </c>
      <c r="C3" s="13" t="s">
        <v>63</v>
      </c>
      <c r="D3" s="15">
        <v>25001472627</v>
      </c>
      <c r="E3" s="25">
        <v>9608295559</v>
      </c>
      <c r="F3" s="9">
        <v>1.7023497218384915</v>
      </c>
      <c r="G3" s="26"/>
    </row>
    <row r="4" spans="1:7" ht="15" customHeight="1" x14ac:dyDescent="0.25">
      <c r="A4" s="13" t="s">
        <v>1</v>
      </c>
      <c r="B4" s="13" t="s">
        <v>64</v>
      </c>
      <c r="C4" s="13" t="s">
        <v>65</v>
      </c>
      <c r="D4" s="27">
        <v>17001472627</v>
      </c>
      <c r="E4" s="27">
        <v>1108295559</v>
      </c>
      <c r="F4" s="28">
        <v>124.59932877852791</v>
      </c>
      <c r="G4" s="26"/>
    </row>
    <row r="5" spans="1:7" ht="15" customHeight="1" x14ac:dyDescent="0.25">
      <c r="A5" s="13" t="s">
        <v>66</v>
      </c>
      <c r="B5" s="13" t="s">
        <v>66</v>
      </c>
      <c r="C5" s="13" t="s">
        <v>66</v>
      </c>
      <c r="D5" s="29" t="s">
        <v>66</v>
      </c>
      <c r="E5" s="29" t="s">
        <v>66</v>
      </c>
      <c r="F5" s="29" t="s">
        <v>1</v>
      </c>
      <c r="G5" s="26"/>
    </row>
    <row r="6" spans="1:7" ht="15" customHeight="1" x14ac:dyDescent="0.25">
      <c r="A6" s="13" t="s">
        <v>1</v>
      </c>
      <c r="B6" s="18" t="s">
        <v>336</v>
      </c>
      <c r="C6" s="13" t="s">
        <v>68</v>
      </c>
      <c r="D6" s="27">
        <v>8000000000</v>
      </c>
      <c r="E6" s="27">
        <v>8500000000</v>
      </c>
      <c r="F6" s="28">
        <v>0.54982817869415812</v>
      </c>
      <c r="G6" s="26"/>
    </row>
    <row r="7" spans="1:7" ht="15" customHeight="1" x14ac:dyDescent="0.25">
      <c r="A7" s="13" t="s">
        <v>66</v>
      </c>
      <c r="B7" s="13" t="s">
        <v>66</v>
      </c>
      <c r="C7" s="13" t="s">
        <v>66</v>
      </c>
      <c r="D7" s="13" t="s">
        <v>66</v>
      </c>
      <c r="E7" s="13" t="s">
        <v>66</v>
      </c>
      <c r="F7" s="13" t="s">
        <v>1</v>
      </c>
      <c r="G7" s="26"/>
    </row>
    <row r="8" spans="1:7" ht="15" customHeight="1" x14ac:dyDescent="0.25">
      <c r="A8" s="13" t="s">
        <v>69</v>
      </c>
      <c r="B8" s="13" t="s">
        <v>70</v>
      </c>
      <c r="C8" s="13" t="s">
        <v>71</v>
      </c>
      <c r="D8" s="15">
        <v>118760625479</v>
      </c>
      <c r="E8" s="15">
        <v>91358512888</v>
      </c>
      <c r="F8" s="9">
        <v>1.2347805485236991</v>
      </c>
      <c r="G8" s="26"/>
    </row>
    <row r="9" spans="1:7" ht="15" customHeight="1" x14ac:dyDescent="0.25">
      <c r="A9" s="13" t="s">
        <v>66</v>
      </c>
      <c r="B9" s="13" t="s">
        <v>66</v>
      </c>
      <c r="C9" s="13" t="s">
        <v>66</v>
      </c>
      <c r="D9" s="13" t="s">
        <v>66</v>
      </c>
      <c r="E9" s="13" t="s">
        <v>66</v>
      </c>
      <c r="F9" s="13" t="s">
        <v>1</v>
      </c>
      <c r="G9" s="26"/>
    </row>
    <row r="10" spans="1:7" ht="15" customHeight="1" x14ac:dyDescent="0.25">
      <c r="A10" s="13"/>
      <c r="B10" s="13"/>
      <c r="C10" s="13"/>
      <c r="D10" s="13" t="s">
        <v>1</v>
      </c>
      <c r="E10" s="13" t="s">
        <v>1</v>
      </c>
      <c r="F10" s="13" t="s">
        <v>1</v>
      </c>
      <c r="G10" s="26"/>
    </row>
    <row r="11" spans="1:7" ht="15" customHeight="1" x14ac:dyDescent="0.25">
      <c r="A11" s="13" t="s">
        <v>72</v>
      </c>
      <c r="B11" s="13" t="s">
        <v>73</v>
      </c>
      <c r="C11" s="13" t="s">
        <v>74</v>
      </c>
      <c r="D11" s="13"/>
      <c r="E11" s="13"/>
      <c r="F11" s="13" t="s">
        <v>1</v>
      </c>
      <c r="G11" s="26"/>
    </row>
    <row r="12" spans="1:7" ht="15" customHeight="1" x14ac:dyDescent="0.25">
      <c r="A12" s="13" t="s">
        <v>66</v>
      </c>
      <c r="B12" s="13" t="s">
        <v>66</v>
      </c>
      <c r="C12" s="13" t="s">
        <v>66</v>
      </c>
      <c r="D12" s="13" t="s">
        <v>66</v>
      </c>
      <c r="E12" s="13" t="s">
        <v>66</v>
      </c>
      <c r="F12" s="13" t="s">
        <v>1</v>
      </c>
      <c r="G12" s="26"/>
    </row>
    <row r="13" spans="1:7" ht="15" customHeight="1" x14ac:dyDescent="0.25">
      <c r="A13" s="13" t="s">
        <v>75</v>
      </c>
      <c r="B13" s="13" t="s">
        <v>76</v>
      </c>
      <c r="C13" s="13" t="s">
        <v>77</v>
      </c>
      <c r="D13" s="15">
        <v>1247133520</v>
      </c>
      <c r="E13" s="15">
        <v>1084429477</v>
      </c>
      <c r="F13" s="9">
        <v>0.95249387193859336</v>
      </c>
      <c r="G13" s="26"/>
    </row>
    <row r="14" spans="1:7" ht="15" customHeight="1" x14ac:dyDescent="0.25">
      <c r="A14" s="13" t="s">
        <v>66</v>
      </c>
      <c r="B14" s="13" t="s">
        <v>66</v>
      </c>
      <c r="C14" s="13" t="s">
        <v>66</v>
      </c>
      <c r="D14" s="13" t="s">
        <v>66</v>
      </c>
      <c r="E14" s="13" t="s">
        <v>66</v>
      </c>
      <c r="F14" s="13" t="s">
        <v>1</v>
      </c>
      <c r="G14" s="26"/>
    </row>
    <row r="15" spans="1:7" ht="15" customHeight="1" x14ac:dyDescent="0.25">
      <c r="A15" s="13"/>
      <c r="B15" s="13"/>
      <c r="C15" s="13"/>
      <c r="D15" s="13"/>
      <c r="E15" s="13"/>
      <c r="F15" s="13" t="s">
        <v>1</v>
      </c>
      <c r="G15" s="26"/>
    </row>
    <row r="16" spans="1:7" ht="15" customHeight="1" x14ac:dyDescent="0.25">
      <c r="A16" s="13" t="s">
        <v>78</v>
      </c>
      <c r="B16" s="13" t="s">
        <v>79</v>
      </c>
      <c r="C16" s="13" t="s">
        <v>80</v>
      </c>
      <c r="D16" s="15">
        <v>2582457535</v>
      </c>
      <c r="E16" s="15">
        <v>1950743836</v>
      </c>
      <c r="F16" s="9">
        <v>2.6820726556651051</v>
      </c>
      <c r="G16" s="26"/>
    </row>
    <row r="17" spans="1:7" ht="15" customHeight="1" x14ac:dyDescent="0.25">
      <c r="A17" s="13" t="s">
        <v>66</v>
      </c>
      <c r="B17" s="13" t="s">
        <v>66</v>
      </c>
      <c r="C17" s="13" t="s">
        <v>66</v>
      </c>
      <c r="D17" s="13" t="s">
        <v>66</v>
      </c>
      <c r="E17" s="13" t="s">
        <v>66</v>
      </c>
      <c r="F17" s="13" t="s">
        <v>1</v>
      </c>
      <c r="G17" s="26"/>
    </row>
    <row r="18" spans="1:7" ht="15" customHeight="1" x14ac:dyDescent="0.25">
      <c r="A18" s="13"/>
      <c r="B18" s="13"/>
      <c r="C18" s="13"/>
      <c r="D18" s="13"/>
      <c r="E18" s="13"/>
      <c r="F18" s="13" t="s">
        <v>1</v>
      </c>
      <c r="G18" s="26"/>
    </row>
    <row r="19" spans="1:7" ht="15" customHeight="1" x14ac:dyDescent="0.25">
      <c r="A19" s="13" t="s">
        <v>81</v>
      </c>
      <c r="B19" s="13" t="s">
        <v>82</v>
      </c>
      <c r="C19" s="13" t="s">
        <v>83</v>
      </c>
      <c r="D19" s="13"/>
      <c r="E19" s="13"/>
      <c r="F19" s="13" t="s">
        <v>1</v>
      </c>
      <c r="G19" s="26"/>
    </row>
    <row r="20" spans="1:7" ht="15" customHeight="1" x14ac:dyDescent="0.25">
      <c r="A20" s="13" t="s">
        <v>66</v>
      </c>
      <c r="B20" s="13" t="s">
        <v>66</v>
      </c>
      <c r="C20" s="13" t="s">
        <v>66</v>
      </c>
      <c r="D20" s="13" t="s">
        <v>66</v>
      </c>
      <c r="E20" s="13" t="s">
        <v>66</v>
      </c>
      <c r="F20" s="13" t="s">
        <v>1</v>
      </c>
      <c r="G20" s="26"/>
    </row>
    <row r="21" spans="1:7" ht="15" customHeight="1" x14ac:dyDescent="0.25">
      <c r="A21" s="13" t="s">
        <v>84</v>
      </c>
      <c r="B21" s="13" t="s">
        <v>85</v>
      </c>
      <c r="C21" s="13" t="s">
        <v>86</v>
      </c>
      <c r="D21" s="15"/>
      <c r="E21" s="15"/>
      <c r="F21" s="52"/>
      <c r="G21" s="26"/>
    </row>
    <row r="22" spans="1:7" ht="15" customHeight="1" x14ac:dyDescent="0.25">
      <c r="A22" s="13" t="s">
        <v>66</v>
      </c>
      <c r="B22" s="13" t="s">
        <v>66</v>
      </c>
      <c r="C22" s="13" t="s">
        <v>66</v>
      </c>
      <c r="D22" s="13"/>
      <c r="E22" s="13"/>
      <c r="F22" s="13" t="s">
        <v>1</v>
      </c>
      <c r="G22" s="26"/>
    </row>
    <row r="23" spans="1:7" ht="15" customHeight="1" x14ac:dyDescent="0.25">
      <c r="A23" s="13"/>
      <c r="B23" s="13"/>
      <c r="C23" s="13"/>
      <c r="D23" s="13" t="s">
        <v>1</v>
      </c>
      <c r="E23" s="13" t="s">
        <v>1</v>
      </c>
      <c r="F23" s="13" t="s">
        <v>1</v>
      </c>
      <c r="G23" s="26"/>
    </row>
    <row r="24" spans="1:7" ht="15" customHeight="1" x14ac:dyDescent="0.25">
      <c r="A24" s="13" t="s">
        <v>87</v>
      </c>
      <c r="B24" s="13" t="s">
        <v>88</v>
      </c>
      <c r="C24" s="13" t="s">
        <v>89</v>
      </c>
      <c r="D24" s="13" t="s">
        <v>1</v>
      </c>
      <c r="E24" s="13" t="s">
        <v>1</v>
      </c>
      <c r="F24" s="13" t="s">
        <v>1</v>
      </c>
      <c r="G24" s="26"/>
    </row>
    <row r="25" spans="1:7" ht="15" customHeight="1" x14ac:dyDescent="0.25">
      <c r="A25" s="13" t="s">
        <v>66</v>
      </c>
      <c r="B25" s="13" t="s">
        <v>66</v>
      </c>
      <c r="C25" s="13" t="s">
        <v>66</v>
      </c>
      <c r="D25" s="13" t="s">
        <v>66</v>
      </c>
      <c r="E25" s="13" t="s">
        <v>66</v>
      </c>
      <c r="F25" s="13" t="s">
        <v>1</v>
      </c>
      <c r="G25" s="26"/>
    </row>
    <row r="26" spans="1:7" ht="15" customHeight="1" x14ac:dyDescent="0.25">
      <c r="A26" s="13"/>
      <c r="B26" s="13"/>
      <c r="C26" s="13"/>
      <c r="D26" s="13"/>
      <c r="E26" s="13"/>
      <c r="F26" s="13" t="s">
        <v>1</v>
      </c>
      <c r="G26" s="26"/>
    </row>
    <row r="27" spans="1:7" ht="15" customHeight="1" x14ac:dyDescent="0.25">
      <c r="A27" s="13" t="s">
        <v>90</v>
      </c>
      <c r="B27" s="13" t="s">
        <v>91</v>
      </c>
      <c r="C27" s="13" t="s">
        <v>92</v>
      </c>
      <c r="D27" s="13" t="s">
        <v>1</v>
      </c>
      <c r="E27" s="13" t="s">
        <v>1</v>
      </c>
      <c r="F27" s="13" t="s">
        <v>1</v>
      </c>
      <c r="G27" s="26"/>
    </row>
    <row r="28" spans="1:7" ht="15" customHeight="1" x14ac:dyDescent="0.25">
      <c r="A28" s="13" t="s">
        <v>66</v>
      </c>
      <c r="B28" s="13" t="s">
        <v>66</v>
      </c>
      <c r="C28" s="13" t="s">
        <v>66</v>
      </c>
      <c r="D28" s="13" t="s">
        <v>66</v>
      </c>
      <c r="E28" s="13" t="s">
        <v>66</v>
      </c>
      <c r="F28" s="13" t="s">
        <v>1</v>
      </c>
      <c r="G28" s="26"/>
    </row>
    <row r="29" spans="1:7" ht="15" customHeight="1" x14ac:dyDescent="0.25">
      <c r="A29" s="13"/>
      <c r="B29" s="13"/>
      <c r="C29" s="13"/>
      <c r="D29" s="13"/>
      <c r="E29" s="13"/>
      <c r="F29" s="13" t="s">
        <v>1</v>
      </c>
      <c r="G29" s="26"/>
    </row>
    <row r="30" spans="1:7" s="36" customFormat="1" ht="15" customHeight="1" x14ac:dyDescent="0.25">
      <c r="A30" s="35" t="s">
        <v>93</v>
      </c>
      <c r="B30" s="35" t="s">
        <v>94</v>
      </c>
      <c r="C30" s="35" t="s">
        <v>95</v>
      </c>
      <c r="D30" s="19">
        <v>147591689161</v>
      </c>
      <c r="E30" s="19">
        <v>104001981760</v>
      </c>
      <c r="F30" s="21">
        <v>1.3045258894725846</v>
      </c>
      <c r="G30" s="37"/>
    </row>
    <row r="31" spans="1:7" ht="15" customHeight="1" x14ac:dyDescent="0.25">
      <c r="A31" s="49" t="s">
        <v>96</v>
      </c>
      <c r="B31" s="49" t="s">
        <v>97</v>
      </c>
      <c r="C31" s="49" t="s">
        <v>98</v>
      </c>
      <c r="D31" s="49" t="s">
        <v>1</v>
      </c>
      <c r="E31" s="49" t="s">
        <v>1</v>
      </c>
      <c r="F31" s="49" t="s">
        <v>1</v>
      </c>
      <c r="G31" s="26"/>
    </row>
    <row r="32" spans="1:7" ht="15" customHeight="1" x14ac:dyDescent="0.25">
      <c r="A32" s="13" t="s">
        <v>99</v>
      </c>
      <c r="B32" s="13" t="s">
        <v>100</v>
      </c>
      <c r="C32" s="13" t="s">
        <v>101</v>
      </c>
      <c r="D32" s="13"/>
      <c r="E32" s="13"/>
      <c r="F32" s="13" t="s">
        <v>1</v>
      </c>
      <c r="G32" s="26"/>
    </row>
    <row r="33" spans="1:7" ht="15" customHeight="1" x14ac:dyDescent="0.25">
      <c r="A33" s="13" t="s">
        <v>66</v>
      </c>
      <c r="B33" s="13" t="s">
        <v>66</v>
      </c>
      <c r="C33" s="13" t="s">
        <v>66</v>
      </c>
      <c r="D33" s="13" t="s">
        <v>66</v>
      </c>
      <c r="E33" s="13" t="s">
        <v>66</v>
      </c>
      <c r="F33" s="13" t="s">
        <v>1</v>
      </c>
      <c r="G33" s="26"/>
    </row>
    <row r="34" spans="1:7" ht="15" customHeight="1" x14ac:dyDescent="0.25">
      <c r="A34" s="13" t="s">
        <v>102</v>
      </c>
      <c r="B34" s="13" t="s">
        <v>103</v>
      </c>
      <c r="C34" s="13" t="s">
        <v>104</v>
      </c>
      <c r="D34" s="15"/>
      <c r="E34" s="15"/>
      <c r="F34" s="13" t="s">
        <v>1</v>
      </c>
      <c r="G34" s="26"/>
    </row>
    <row r="35" spans="1:7" ht="15" customHeight="1" x14ac:dyDescent="0.25">
      <c r="A35" s="13" t="s">
        <v>66</v>
      </c>
      <c r="B35" s="13" t="s">
        <v>66</v>
      </c>
      <c r="C35" s="13" t="s">
        <v>66</v>
      </c>
      <c r="D35" s="13" t="s">
        <v>66</v>
      </c>
      <c r="E35" s="13" t="s">
        <v>66</v>
      </c>
      <c r="F35" s="13" t="s">
        <v>1</v>
      </c>
      <c r="G35" s="26"/>
    </row>
    <row r="36" spans="1:7" ht="15" customHeight="1" x14ac:dyDescent="0.25">
      <c r="A36" s="13"/>
      <c r="B36" s="13"/>
      <c r="C36" s="13"/>
      <c r="D36" s="13" t="s">
        <v>1</v>
      </c>
      <c r="E36" s="13" t="s">
        <v>1</v>
      </c>
      <c r="F36" s="13" t="s">
        <v>1</v>
      </c>
      <c r="G36" s="26"/>
    </row>
    <row r="37" spans="1:7" ht="15" customHeight="1" x14ac:dyDescent="0.25">
      <c r="A37" s="13" t="s">
        <v>105</v>
      </c>
      <c r="B37" s="13" t="s">
        <v>106</v>
      </c>
      <c r="C37" s="13" t="s">
        <v>107</v>
      </c>
      <c r="D37" s="15">
        <v>15094351629</v>
      </c>
      <c r="E37" s="15">
        <v>616358005</v>
      </c>
      <c r="F37" s="9">
        <v>53.630243501712528</v>
      </c>
      <c r="G37" s="26"/>
    </row>
    <row r="38" spans="1:7" ht="15" customHeight="1" x14ac:dyDescent="0.25">
      <c r="A38" s="13" t="s">
        <v>66</v>
      </c>
      <c r="B38" s="13" t="s">
        <v>66</v>
      </c>
      <c r="C38" s="13" t="s">
        <v>66</v>
      </c>
      <c r="D38" s="13" t="s">
        <v>66</v>
      </c>
      <c r="E38" s="13" t="s">
        <v>66</v>
      </c>
      <c r="F38" s="13" t="s">
        <v>1</v>
      </c>
      <c r="G38" s="26"/>
    </row>
    <row r="39" spans="1:7" ht="15" customHeight="1" x14ac:dyDescent="0.25">
      <c r="A39" s="13"/>
      <c r="B39" s="13"/>
      <c r="C39" s="13"/>
      <c r="D39" s="13"/>
      <c r="E39" s="13"/>
      <c r="F39" s="13" t="s">
        <v>1</v>
      </c>
      <c r="G39" s="26"/>
    </row>
    <row r="40" spans="1:7" s="36" customFormat="1" ht="15" customHeight="1" x14ac:dyDescent="0.25">
      <c r="A40" s="35" t="s">
        <v>108</v>
      </c>
      <c r="B40" s="35" t="s">
        <v>109</v>
      </c>
      <c r="C40" s="35" t="s">
        <v>110</v>
      </c>
      <c r="D40" s="19">
        <v>15094351629</v>
      </c>
      <c r="E40" s="19">
        <v>616358005</v>
      </c>
      <c r="F40" s="21">
        <v>53.630243501712528</v>
      </c>
      <c r="G40" s="37"/>
    </row>
    <row r="41" spans="1:7" s="36" customFormat="1" ht="15" customHeight="1" x14ac:dyDescent="0.25">
      <c r="A41" s="35" t="s">
        <v>1</v>
      </c>
      <c r="B41" s="35" t="s">
        <v>111</v>
      </c>
      <c r="C41" s="35" t="s">
        <v>112</v>
      </c>
      <c r="D41" s="19">
        <v>132497337532</v>
      </c>
      <c r="E41" s="19">
        <v>103385623755</v>
      </c>
      <c r="F41" s="21">
        <v>1.1740313254987584</v>
      </c>
      <c r="G41" s="37"/>
    </row>
    <row r="42" spans="1:7" s="36" customFormat="1" ht="15" customHeight="1" x14ac:dyDescent="0.25">
      <c r="A42" s="35" t="s">
        <v>1</v>
      </c>
      <c r="B42" s="35" t="s">
        <v>113</v>
      </c>
      <c r="C42" s="35" t="s">
        <v>114</v>
      </c>
      <c r="D42" s="38">
        <v>12027141.630000001</v>
      </c>
      <c r="E42" s="38">
        <v>9415910.0800000001</v>
      </c>
      <c r="F42" s="21">
        <v>1.1163624180656533</v>
      </c>
      <c r="G42" s="37"/>
    </row>
    <row r="43" spans="1:7" s="36" customFormat="1" ht="15" customHeight="1" x14ac:dyDescent="0.25">
      <c r="A43" s="35" t="s">
        <v>1</v>
      </c>
      <c r="B43" s="35" t="s">
        <v>115</v>
      </c>
      <c r="C43" s="35" t="s">
        <v>116</v>
      </c>
      <c r="D43" s="38">
        <v>11016.52</v>
      </c>
      <c r="E43" s="38">
        <v>10979.88</v>
      </c>
      <c r="F43" s="21">
        <v>1.0516572652664962</v>
      </c>
      <c r="G43" s="37"/>
    </row>
    <row r="44" spans="1:7" ht="15" customHeight="1" x14ac:dyDescent="0.25">
      <c r="A44" s="22" t="s">
        <v>1</v>
      </c>
      <c r="B44" s="22" t="s">
        <v>1</v>
      </c>
      <c r="C44" s="22" t="s">
        <v>1</v>
      </c>
      <c r="D44" s="22" t="s">
        <v>1</v>
      </c>
      <c r="E44" s="22" t="s">
        <v>1</v>
      </c>
      <c r="F44" s="22" t="s">
        <v>1</v>
      </c>
      <c r="G44" s="26"/>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topLeftCell="A31" zoomScale="89" zoomScaleNormal="89" workbookViewId="0">
      <selection activeCell="D48" sqref="D48:F48"/>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4" style="12" bestFit="1" customWidth="1"/>
    <col min="9" max="9" width="9.140625" style="12" customWidth="1"/>
    <col min="10" max="16384" width="9.140625" style="12"/>
  </cols>
  <sheetData>
    <row r="1" spans="1:12" ht="15" customHeight="1" x14ac:dyDescent="0.2">
      <c r="A1" s="11" t="s">
        <v>5</v>
      </c>
      <c r="B1" s="11" t="s">
        <v>117</v>
      </c>
      <c r="C1" s="11" t="s">
        <v>54</v>
      </c>
      <c r="D1" s="11" t="s">
        <v>55</v>
      </c>
      <c r="E1" s="11" t="s">
        <v>56</v>
      </c>
      <c r="F1" s="11" t="s">
        <v>118</v>
      </c>
    </row>
    <row r="2" spans="1:12" ht="15.75" x14ac:dyDescent="0.25">
      <c r="A2" s="49" t="s">
        <v>58</v>
      </c>
      <c r="B2" s="34" t="s">
        <v>119</v>
      </c>
      <c r="C2" s="49" t="s">
        <v>74</v>
      </c>
      <c r="D2" s="24">
        <v>715885156</v>
      </c>
      <c r="E2" s="24">
        <v>617066563</v>
      </c>
      <c r="F2" s="24">
        <v>3152941859</v>
      </c>
      <c r="J2" s="26"/>
      <c r="K2" s="26"/>
      <c r="L2" s="26"/>
    </row>
    <row r="3" spans="1:12" ht="31.5" x14ac:dyDescent="0.25">
      <c r="A3" s="13" t="s">
        <v>8</v>
      </c>
      <c r="B3" s="33" t="s">
        <v>120</v>
      </c>
      <c r="C3" s="13" t="s">
        <v>121</v>
      </c>
      <c r="D3" s="13"/>
      <c r="E3" s="13"/>
      <c r="F3" s="13"/>
      <c r="J3" s="26"/>
      <c r="K3" s="26"/>
      <c r="L3" s="26"/>
    </row>
    <row r="4" spans="1:12" ht="15.75" x14ac:dyDescent="0.25">
      <c r="A4" s="13" t="s">
        <v>66</v>
      </c>
      <c r="B4" s="33" t="s">
        <v>66</v>
      </c>
      <c r="C4" s="13" t="s">
        <v>66</v>
      </c>
      <c r="D4" s="13" t="s">
        <v>66</v>
      </c>
      <c r="E4" s="13" t="s">
        <v>66</v>
      </c>
      <c r="F4" s="13" t="s">
        <v>66</v>
      </c>
      <c r="J4" s="26"/>
      <c r="K4" s="26"/>
      <c r="L4" s="26"/>
    </row>
    <row r="5" spans="1:12" ht="15.75" x14ac:dyDescent="0.25">
      <c r="A5" s="13" t="s">
        <v>11</v>
      </c>
      <c r="B5" s="33" t="s">
        <v>76</v>
      </c>
      <c r="C5" s="13" t="s">
        <v>83</v>
      </c>
      <c r="D5" s="15">
        <v>337154909</v>
      </c>
      <c r="E5" s="15">
        <v>310013898</v>
      </c>
      <c r="F5" s="15">
        <v>1582534612</v>
      </c>
      <c r="J5" s="26"/>
      <c r="K5" s="26"/>
      <c r="L5" s="26"/>
    </row>
    <row r="6" spans="1:12" ht="15.75" x14ac:dyDescent="0.25">
      <c r="A6" s="13" t="s">
        <v>66</v>
      </c>
      <c r="B6" s="33" t="s">
        <v>66</v>
      </c>
      <c r="C6" s="13" t="s">
        <v>66</v>
      </c>
      <c r="D6" s="13" t="s">
        <v>66</v>
      </c>
      <c r="E6" s="13" t="s">
        <v>66</v>
      </c>
      <c r="F6" s="13" t="s">
        <v>66</v>
      </c>
      <c r="J6" s="26"/>
      <c r="K6" s="26"/>
      <c r="L6" s="26"/>
    </row>
    <row r="7" spans="1:12" ht="15.75" x14ac:dyDescent="0.25">
      <c r="A7" s="13" t="s">
        <v>14</v>
      </c>
      <c r="B7" s="33" t="s">
        <v>122</v>
      </c>
      <c r="C7" s="13" t="s">
        <v>101</v>
      </c>
      <c r="D7" s="15">
        <v>378730247</v>
      </c>
      <c r="E7" s="15">
        <v>307052665</v>
      </c>
      <c r="F7" s="15">
        <v>1570407247</v>
      </c>
      <c r="J7" s="26"/>
      <c r="K7" s="26"/>
      <c r="L7" s="26"/>
    </row>
    <row r="8" spans="1:12" ht="15.75" x14ac:dyDescent="0.25">
      <c r="A8" s="13" t="s">
        <v>66</v>
      </c>
      <c r="B8" s="33" t="s">
        <v>66</v>
      </c>
      <c r="C8" s="13" t="s">
        <v>66</v>
      </c>
      <c r="D8" s="13" t="s">
        <v>66</v>
      </c>
      <c r="E8" s="13" t="s">
        <v>66</v>
      </c>
      <c r="F8" s="13" t="s">
        <v>66</v>
      </c>
      <c r="J8" s="26"/>
      <c r="K8" s="26"/>
      <c r="L8" s="26"/>
    </row>
    <row r="9" spans="1:12" ht="15.75" x14ac:dyDescent="0.25">
      <c r="A9" s="13" t="s">
        <v>17</v>
      </c>
      <c r="B9" s="33" t="s">
        <v>123</v>
      </c>
      <c r="C9" s="13" t="s">
        <v>121</v>
      </c>
      <c r="D9" s="13"/>
      <c r="E9" s="13"/>
      <c r="F9" s="13" t="s">
        <v>1</v>
      </c>
      <c r="J9" s="26"/>
      <c r="K9" s="26"/>
      <c r="L9" s="26"/>
    </row>
    <row r="10" spans="1:12" ht="15.75" x14ac:dyDescent="0.25">
      <c r="A10" s="13" t="s">
        <v>66</v>
      </c>
      <c r="B10" s="33" t="s">
        <v>66</v>
      </c>
      <c r="C10" s="13" t="s">
        <v>66</v>
      </c>
      <c r="D10" s="13" t="s">
        <v>66</v>
      </c>
      <c r="E10" s="13" t="s">
        <v>66</v>
      </c>
      <c r="F10" s="13" t="s">
        <v>66</v>
      </c>
      <c r="J10" s="26"/>
      <c r="K10" s="26"/>
      <c r="L10" s="26"/>
    </row>
    <row r="11" spans="1:12" ht="15.75" x14ac:dyDescent="0.25">
      <c r="A11" s="49" t="s">
        <v>96</v>
      </c>
      <c r="B11" s="34" t="s">
        <v>124</v>
      </c>
      <c r="C11" s="49" t="s">
        <v>125</v>
      </c>
      <c r="D11" s="24">
        <v>165183874</v>
      </c>
      <c r="E11" s="24">
        <v>148822122</v>
      </c>
      <c r="F11" s="24">
        <v>757629587</v>
      </c>
      <c r="J11" s="26"/>
      <c r="K11" s="26"/>
      <c r="L11" s="26"/>
    </row>
    <row r="12" spans="1:12" ht="15.75" x14ac:dyDescent="0.25">
      <c r="A12" s="13" t="s">
        <v>8</v>
      </c>
      <c r="B12" s="33" t="s">
        <v>126</v>
      </c>
      <c r="C12" s="13" t="s">
        <v>127</v>
      </c>
      <c r="D12" s="15">
        <v>92493019</v>
      </c>
      <c r="E12" s="15">
        <v>76608151</v>
      </c>
      <c r="F12" s="15">
        <v>395384294</v>
      </c>
      <c r="J12" s="26"/>
      <c r="K12" s="26"/>
      <c r="L12" s="26"/>
    </row>
    <row r="13" spans="1:12" ht="15.75" x14ac:dyDescent="0.25">
      <c r="A13" s="13" t="s">
        <v>66</v>
      </c>
      <c r="B13" s="33" t="s">
        <v>66</v>
      </c>
      <c r="C13" s="13" t="s">
        <v>66</v>
      </c>
      <c r="D13" s="13" t="s">
        <v>66</v>
      </c>
      <c r="E13" s="13" t="s">
        <v>66</v>
      </c>
      <c r="F13" s="13" t="s">
        <v>66</v>
      </c>
      <c r="J13" s="26"/>
      <c r="K13" s="26"/>
      <c r="L13" s="26"/>
    </row>
    <row r="14" spans="1:12" ht="15.75" x14ac:dyDescent="0.25">
      <c r="A14" s="13" t="s">
        <v>11</v>
      </c>
      <c r="B14" s="33" t="s">
        <v>128</v>
      </c>
      <c r="C14" s="13" t="s">
        <v>129</v>
      </c>
      <c r="D14" s="15">
        <v>21033664</v>
      </c>
      <c r="E14" s="15">
        <v>20569765</v>
      </c>
      <c r="F14" s="15">
        <v>105206132</v>
      </c>
      <c r="J14" s="26"/>
      <c r="K14" s="26"/>
      <c r="L14" s="26"/>
    </row>
    <row r="15" spans="1:12" ht="15.75" x14ac:dyDescent="0.25">
      <c r="A15" s="13" t="s">
        <v>66</v>
      </c>
      <c r="B15" s="33" t="s">
        <v>66</v>
      </c>
      <c r="C15" s="13" t="s">
        <v>66</v>
      </c>
      <c r="D15" s="13" t="s">
        <v>66</v>
      </c>
      <c r="E15" s="13" t="s">
        <v>66</v>
      </c>
      <c r="F15" s="13" t="s">
        <v>66</v>
      </c>
      <c r="J15" s="26"/>
      <c r="K15" s="26"/>
      <c r="L15" s="26"/>
    </row>
    <row r="16" spans="1:12" ht="15.75" x14ac:dyDescent="0.25">
      <c r="A16" s="13"/>
      <c r="B16" s="33"/>
      <c r="C16" s="13"/>
      <c r="D16" s="13"/>
      <c r="E16" s="13"/>
      <c r="F16" s="13"/>
      <c r="J16" s="26"/>
      <c r="K16" s="26"/>
      <c r="L16" s="26"/>
    </row>
    <row r="17" spans="1:12" ht="31.5" x14ac:dyDescent="0.25">
      <c r="A17" s="13" t="s">
        <v>14</v>
      </c>
      <c r="B17" s="33" t="s">
        <v>130</v>
      </c>
      <c r="C17" s="13" t="s">
        <v>131</v>
      </c>
      <c r="D17" s="15">
        <v>29700000</v>
      </c>
      <c r="E17" s="15">
        <v>29700000</v>
      </c>
      <c r="F17" s="15">
        <v>148500000</v>
      </c>
      <c r="J17" s="26"/>
      <c r="K17" s="26"/>
      <c r="L17" s="26"/>
    </row>
    <row r="18" spans="1:12" ht="15.75" x14ac:dyDescent="0.25">
      <c r="A18" s="13" t="s">
        <v>66</v>
      </c>
      <c r="B18" s="33" t="s">
        <v>66</v>
      </c>
      <c r="C18" s="13" t="s">
        <v>66</v>
      </c>
      <c r="D18" s="13" t="s">
        <v>66</v>
      </c>
      <c r="E18" s="13" t="s">
        <v>66</v>
      </c>
      <c r="F18" s="13" t="s">
        <v>66</v>
      </c>
      <c r="J18" s="26"/>
      <c r="K18" s="26"/>
      <c r="L18" s="26"/>
    </row>
    <row r="19" spans="1:12" ht="15.75" x14ac:dyDescent="0.25">
      <c r="A19" s="13"/>
      <c r="B19" s="33"/>
      <c r="C19" s="13"/>
      <c r="D19" s="13"/>
      <c r="E19" s="13"/>
      <c r="F19" s="13"/>
      <c r="J19" s="26"/>
      <c r="K19" s="26"/>
      <c r="L19" s="26"/>
    </row>
    <row r="20" spans="1:12" ht="31.5" x14ac:dyDescent="0.25">
      <c r="A20" s="13" t="s">
        <v>17</v>
      </c>
      <c r="B20" s="33" t="s">
        <v>132</v>
      </c>
      <c r="C20" s="13" t="s">
        <v>133</v>
      </c>
      <c r="D20" s="13"/>
      <c r="E20" s="13"/>
      <c r="F20" s="13"/>
      <c r="J20" s="26"/>
      <c r="K20" s="26"/>
      <c r="L20" s="26"/>
    </row>
    <row r="21" spans="1:12" ht="15.75" x14ac:dyDescent="0.25">
      <c r="A21" s="13" t="s">
        <v>66</v>
      </c>
      <c r="B21" s="33" t="s">
        <v>66</v>
      </c>
      <c r="C21" s="13" t="s">
        <v>66</v>
      </c>
      <c r="D21" s="13" t="s">
        <v>66</v>
      </c>
      <c r="E21" s="13" t="s">
        <v>66</v>
      </c>
      <c r="F21" s="13" t="s">
        <v>66</v>
      </c>
      <c r="J21" s="26"/>
      <c r="K21" s="26"/>
      <c r="L21" s="26"/>
    </row>
    <row r="22" spans="1:12" ht="31.5" x14ac:dyDescent="0.25">
      <c r="A22" s="13" t="s">
        <v>20</v>
      </c>
      <c r="B22" s="33" t="s">
        <v>134</v>
      </c>
      <c r="C22" s="13" t="s">
        <v>135</v>
      </c>
      <c r="D22" s="13"/>
      <c r="E22" s="13"/>
      <c r="F22" s="13"/>
      <c r="J22" s="26"/>
      <c r="K22" s="26"/>
      <c r="L22" s="26"/>
    </row>
    <row r="23" spans="1:12" ht="15.75" x14ac:dyDescent="0.25">
      <c r="A23" s="13" t="s">
        <v>66</v>
      </c>
      <c r="B23" s="33" t="s">
        <v>66</v>
      </c>
      <c r="C23" s="13" t="s">
        <v>66</v>
      </c>
      <c r="D23" s="13" t="s">
        <v>66</v>
      </c>
      <c r="E23" s="13" t="s">
        <v>66</v>
      </c>
      <c r="F23" s="13" t="s">
        <v>66</v>
      </c>
      <c r="J23" s="26"/>
      <c r="K23" s="26"/>
      <c r="L23" s="26"/>
    </row>
    <row r="24" spans="1:12" ht="15.75" x14ac:dyDescent="0.25">
      <c r="A24" s="13" t="s">
        <v>23</v>
      </c>
      <c r="B24" s="33" t="s">
        <v>136</v>
      </c>
      <c r="C24" s="13" t="s">
        <v>137</v>
      </c>
      <c r="D24" s="15">
        <v>11304392</v>
      </c>
      <c r="E24" s="15">
        <v>10939735</v>
      </c>
      <c r="F24" s="15">
        <v>55063332</v>
      </c>
      <c r="I24" s="26"/>
      <c r="J24" s="26"/>
      <c r="K24" s="26"/>
      <c r="L24" s="26"/>
    </row>
    <row r="25" spans="1:12" ht="15.75" x14ac:dyDescent="0.25">
      <c r="A25" s="13" t="s">
        <v>66</v>
      </c>
      <c r="B25" s="33" t="s">
        <v>66</v>
      </c>
      <c r="C25" s="13" t="s">
        <v>66</v>
      </c>
      <c r="D25" s="13" t="s">
        <v>66</v>
      </c>
      <c r="E25" s="13" t="s">
        <v>66</v>
      </c>
      <c r="F25" s="13" t="s">
        <v>66</v>
      </c>
      <c r="J25" s="26"/>
      <c r="K25" s="26"/>
      <c r="L25" s="26"/>
    </row>
    <row r="26" spans="1:12" ht="31.5" x14ac:dyDescent="0.25">
      <c r="A26" s="13" t="s">
        <v>26</v>
      </c>
      <c r="B26" s="33" t="s">
        <v>138</v>
      </c>
      <c r="C26" s="13" t="s">
        <v>139</v>
      </c>
      <c r="D26" s="15">
        <v>9000000</v>
      </c>
      <c r="E26" s="15">
        <v>9000000</v>
      </c>
      <c r="F26" s="15">
        <v>45000000</v>
      </c>
      <c r="I26" s="26"/>
      <c r="J26" s="26"/>
      <c r="K26" s="26"/>
      <c r="L26" s="26"/>
    </row>
    <row r="27" spans="1:12" ht="15.75" x14ac:dyDescent="0.25">
      <c r="A27" s="13" t="s">
        <v>66</v>
      </c>
      <c r="B27" s="33" t="s">
        <v>66</v>
      </c>
      <c r="C27" s="13" t="s">
        <v>66</v>
      </c>
      <c r="D27" s="13" t="s">
        <v>66</v>
      </c>
      <c r="E27" s="13" t="s">
        <v>66</v>
      </c>
      <c r="F27" s="13" t="s">
        <v>66</v>
      </c>
      <c r="J27" s="26"/>
      <c r="K27" s="26"/>
      <c r="L27" s="26"/>
    </row>
    <row r="28" spans="1:12" ht="15.75" x14ac:dyDescent="0.25">
      <c r="A28" s="13"/>
      <c r="B28" s="33"/>
      <c r="C28" s="13"/>
      <c r="D28" s="13"/>
      <c r="E28" s="13"/>
      <c r="F28" s="13"/>
      <c r="J28" s="26"/>
      <c r="K28" s="26"/>
      <c r="L28" s="26"/>
    </row>
    <row r="29" spans="1:12" ht="78.75" x14ac:dyDescent="0.25">
      <c r="A29" s="13" t="s">
        <v>29</v>
      </c>
      <c r="B29" s="33" t="s">
        <v>140</v>
      </c>
      <c r="C29" s="13" t="s">
        <v>141</v>
      </c>
      <c r="D29" s="15"/>
      <c r="E29" s="15"/>
      <c r="F29" s="15"/>
      <c r="J29" s="26"/>
      <c r="K29" s="26"/>
      <c r="L29" s="26"/>
    </row>
    <row r="30" spans="1:12" ht="15.75" x14ac:dyDescent="0.25">
      <c r="A30" s="13" t="s">
        <v>66</v>
      </c>
      <c r="B30" s="33" t="s">
        <v>66</v>
      </c>
      <c r="C30" s="13" t="s">
        <v>66</v>
      </c>
      <c r="D30" s="13" t="s">
        <v>66</v>
      </c>
      <c r="E30" s="13" t="s">
        <v>66</v>
      </c>
      <c r="F30" s="13" t="s">
        <v>66</v>
      </c>
      <c r="J30" s="26"/>
      <c r="K30" s="26"/>
      <c r="L30" s="26"/>
    </row>
    <row r="31" spans="1:12" ht="15.75" x14ac:dyDescent="0.25">
      <c r="A31" s="13"/>
      <c r="B31" s="33"/>
      <c r="C31" s="13"/>
      <c r="D31" s="13"/>
      <c r="E31" s="13"/>
      <c r="F31" s="13"/>
      <c r="J31" s="26"/>
      <c r="K31" s="26"/>
      <c r="L31" s="26"/>
    </row>
    <row r="32" spans="1:12" ht="31.5" x14ac:dyDescent="0.25">
      <c r="A32" s="13" t="s">
        <v>32</v>
      </c>
      <c r="B32" s="33" t="s">
        <v>142</v>
      </c>
      <c r="C32" s="13" t="s">
        <v>133</v>
      </c>
      <c r="D32" s="15">
        <v>456633</v>
      </c>
      <c r="E32" s="15"/>
      <c r="F32" s="15">
        <v>2307078</v>
      </c>
      <c r="J32" s="26"/>
      <c r="K32" s="26"/>
      <c r="L32" s="26"/>
    </row>
    <row r="33" spans="1:12" ht="15.75" x14ac:dyDescent="0.25">
      <c r="A33" s="13" t="s">
        <v>66</v>
      </c>
      <c r="B33" s="33" t="s">
        <v>66</v>
      </c>
      <c r="C33" s="13" t="s">
        <v>66</v>
      </c>
      <c r="D33" s="13" t="s">
        <v>66</v>
      </c>
      <c r="E33" s="13" t="s">
        <v>66</v>
      </c>
      <c r="F33" s="13" t="s">
        <v>66</v>
      </c>
      <c r="J33" s="26"/>
      <c r="K33" s="26"/>
      <c r="L33" s="26"/>
    </row>
    <row r="34" spans="1:12" ht="15.75" x14ac:dyDescent="0.25">
      <c r="A34" s="13"/>
      <c r="B34" s="33"/>
      <c r="C34" s="13"/>
      <c r="D34" s="13"/>
      <c r="E34" s="13"/>
      <c r="F34" s="13"/>
      <c r="J34" s="26"/>
      <c r="K34" s="26"/>
      <c r="L34" s="26"/>
    </row>
    <row r="35" spans="1:12" ht="15.75" x14ac:dyDescent="0.25">
      <c r="A35" s="13" t="s">
        <v>35</v>
      </c>
      <c r="B35" s="33" t="s">
        <v>143</v>
      </c>
      <c r="C35" s="13" t="s">
        <v>135</v>
      </c>
      <c r="D35" s="15">
        <v>1196166</v>
      </c>
      <c r="E35" s="15">
        <v>2004471</v>
      </c>
      <c r="F35" s="15">
        <v>6168751</v>
      </c>
      <c r="J35" s="26"/>
      <c r="K35" s="26"/>
      <c r="L35" s="26"/>
    </row>
    <row r="36" spans="1:12" ht="15.75" x14ac:dyDescent="0.25">
      <c r="A36" s="13" t="s">
        <v>66</v>
      </c>
      <c r="B36" s="33" t="s">
        <v>66</v>
      </c>
      <c r="C36" s="13" t="s">
        <v>66</v>
      </c>
      <c r="D36" s="13" t="s">
        <v>66</v>
      </c>
      <c r="E36" s="13" t="s">
        <v>66</v>
      </c>
      <c r="F36" s="13" t="s">
        <v>66</v>
      </c>
      <c r="J36" s="26"/>
      <c r="K36" s="26"/>
      <c r="L36" s="26"/>
    </row>
    <row r="37" spans="1:12" ht="15.75" x14ac:dyDescent="0.25">
      <c r="A37" s="13"/>
      <c r="B37" s="33"/>
      <c r="C37" s="13"/>
      <c r="D37" s="13"/>
      <c r="E37" s="13"/>
      <c r="F37" s="13"/>
      <c r="J37" s="26"/>
      <c r="K37" s="26"/>
      <c r="L37" s="26"/>
    </row>
    <row r="38" spans="1:12" ht="15.75" x14ac:dyDescent="0.25">
      <c r="A38" s="49" t="s">
        <v>144</v>
      </c>
      <c r="B38" s="34" t="s">
        <v>145</v>
      </c>
      <c r="C38" s="49" t="s">
        <v>146</v>
      </c>
      <c r="D38" s="24">
        <v>550701282</v>
      </c>
      <c r="E38" s="24">
        <v>468244441</v>
      </c>
      <c r="F38" s="24">
        <v>2395312272</v>
      </c>
      <c r="J38" s="26"/>
      <c r="K38" s="26"/>
      <c r="L38" s="26"/>
    </row>
    <row r="39" spans="1:12" ht="15.75" x14ac:dyDescent="0.25">
      <c r="A39" s="49" t="s">
        <v>147</v>
      </c>
      <c r="B39" s="34" t="s">
        <v>148</v>
      </c>
      <c r="C39" s="49" t="s">
        <v>149</v>
      </c>
      <c r="D39" s="24">
        <v>-139100390</v>
      </c>
      <c r="E39" s="24">
        <v>8062184</v>
      </c>
      <c r="F39" s="24">
        <v>-116706749</v>
      </c>
      <c r="J39" s="26"/>
      <c r="K39" s="26"/>
      <c r="L39" s="26"/>
    </row>
    <row r="40" spans="1:12" ht="31.5" x14ac:dyDescent="0.25">
      <c r="A40" s="13" t="s">
        <v>8</v>
      </c>
      <c r="B40" s="33" t="s">
        <v>150</v>
      </c>
      <c r="C40" s="13" t="s">
        <v>151</v>
      </c>
      <c r="D40" s="15"/>
      <c r="E40" s="15"/>
      <c r="F40" s="15">
        <v>-41034266</v>
      </c>
      <c r="J40" s="26"/>
      <c r="K40" s="26"/>
      <c r="L40" s="26"/>
    </row>
    <row r="41" spans="1:12" ht="15.75" x14ac:dyDescent="0.25">
      <c r="A41" s="13" t="s">
        <v>11</v>
      </c>
      <c r="B41" s="33" t="s">
        <v>152</v>
      </c>
      <c r="C41" s="13" t="s">
        <v>153</v>
      </c>
      <c r="D41" s="15">
        <v>-139100390</v>
      </c>
      <c r="E41" s="15">
        <v>8062184</v>
      </c>
      <c r="F41" s="15">
        <v>-75672483</v>
      </c>
      <c r="J41" s="26"/>
      <c r="K41" s="26"/>
      <c r="L41" s="26"/>
    </row>
    <row r="42" spans="1:12" ht="31.5" x14ac:dyDescent="0.25">
      <c r="A42" s="49" t="s">
        <v>154</v>
      </c>
      <c r="B42" s="34" t="s">
        <v>155</v>
      </c>
      <c r="C42" s="49" t="s">
        <v>156</v>
      </c>
      <c r="D42" s="24">
        <v>411600892</v>
      </c>
      <c r="E42" s="24">
        <v>476306625</v>
      </c>
      <c r="F42" s="24">
        <v>2278605523</v>
      </c>
      <c r="J42" s="26"/>
      <c r="K42" s="26"/>
      <c r="L42" s="26"/>
    </row>
    <row r="43" spans="1:12" ht="15.75" x14ac:dyDescent="0.25">
      <c r="A43" s="49" t="s">
        <v>157</v>
      </c>
      <c r="B43" s="34" t="s">
        <v>158</v>
      </c>
      <c r="C43" s="49" t="s">
        <v>159</v>
      </c>
      <c r="D43" s="24">
        <v>103385623755</v>
      </c>
      <c r="E43" s="24">
        <v>103367185825</v>
      </c>
      <c r="F43" s="24">
        <v>108043167944</v>
      </c>
      <c r="J43" s="26"/>
      <c r="K43" s="26"/>
      <c r="L43" s="26"/>
    </row>
    <row r="44" spans="1:12" ht="31.5" x14ac:dyDescent="0.25">
      <c r="A44" s="49" t="s">
        <v>160</v>
      </c>
      <c r="B44" s="34" t="s">
        <v>161</v>
      </c>
      <c r="C44" s="49" t="s">
        <v>162</v>
      </c>
      <c r="D44" s="24">
        <v>29111713777</v>
      </c>
      <c r="E44" s="24">
        <v>18437930</v>
      </c>
      <c r="F44" s="24">
        <v>24454169588</v>
      </c>
      <c r="J44" s="26"/>
      <c r="K44" s="26"/>
      <c r="L44" s="26"/>
    </row>
    <row r="45" spans="1:12" ht="31.5" x14ac:dyDescent="0.25">
      <c r="A45" s="13" t="s">
        <v>8</v>
      </c>
      <c r="B45" s="33" t="s">
        <v>163</v>
      </c>
      <c r="C45" s="13" t="s">
        <v>164</v>
      </c>
      <c r="D45" s="15">
        <v>411600892</v>
      </c>
      <c r="E45" s="15">
        <v>476306625</v>
      </c>
      <c r="F45" s="15">
        <v>2278605523</v>
      </c>
      <c r="J45" s="26"/>
      <c r="K45" s="26"/>
      <c r="L45" s="26"/>
    </row>
    <row r="46" spans="1:12" ht="31.5" x14ac:dyDescent="0.25">
      <c r="A46" s="13" t="s">
        <v>11</v>
      </c>
      <c r="B46" s="33" t="s">
        <v>165</v>
      </c>
      <c r="C46" s="13" t="s">
        <v>166</v>
      </c>
      <c r="D46" s="25"/>
      <c r="E46" s="13"/>
      <c r="F46" s="25"/>
      <c r="J46" s="26"/>
      <c r="K46" s="26"/>
      <c r="L46" s="26"/>
    </row>
    <row r="47" spans="1:12" ht="31.5" x14ac:dyDescent="0.25">
      <c r="A47" s="13" t="s">
        <v>14</v>
      </c>
      <c r="B47" s="33" t="s">
        <v>167</v>
      </c>
      <c r="C47" s="13" t="s">
        <v>168</v>
      </c>
      <c r="D47" s="15">
        <v>28700112885</v>
      </c>
      <c r="E47" s="15">
        <v>-457868695</v>
      </c>
      <c r="F47" s="25">
        <v>22175564065</v>
      </c>
      <c r="J47" s="26"/>
      <c r="K47" s="26"/>
      <c r="L47" s="26"/>
    </row>
    <row r="48" spans="1:12" ht="15.75" x14ac:dyDescent="0.25">
      <c r="A48" s="49" t="s">
        <v>169</v>
      </c>
      <c r="B48" s="34" t="s">
        <v>170</v>
      </c>
      <c r="C48" s="49" t="s">
        <v>171</v>
      </c>
      <c r="D48" s="24">
        <v>132497337532</v>
      </c>
      <c r="E48" s="24">
        <v>103385623755</v>
      </c>
      <c r="F48" s="24">
        <v>132497337532</v>
      </c>
      <c r="J48" s="26"/>
      <c r="K48" s="26"/>
      <c r="L48" s="26"/>
    </row>
    <row r="49" spans="1:12" ht="15.75" x14ac:dyDescent="0.25">
      <c r="A49" s="49" t="s">
        <v>172</v>
      </c>
      <c r="B49" s="34" t="s">
        <v>173</v>
      </c>
      <c r="C49" s="49" t="s">
        <v>174</v>
      </c>
      <c r="D49" s="24"/>
      <c r="E49" s="49"/>
      <c r="F49" s="24"/>
      <c r="J49" s="26"/>
      <c r="K49" s="26"/>
      <c r="L49" s="26"/>
    </row>
    <row r="50" spans="1:12" ht="15.75" x14ac:dyDescent="0.25">
      <c r="A50" s="13" t="s">
        <v>1</v>
      </c>
      <c r="B50" s="33" t="s">
        <v>175</v>
      </c>
      <c r="C50" s="13" t="s">
        <v>176</v>
      </c>
      <c r="D50" s="24"/>
      <c r="E50" s="13"/>
      <c r="F50" s="24"/>
      <c r="J50" s="26"/>
      <c r="K50" s="26"/>
      <c r="L50" s="26"/>
    </row>
    <row r="51" spans="1:12" ht="15" customHeight="1" x14ac:dyDescent="0.25">
      <c r="A51" s="22" t="s">
        <v>1</v>
      </c>
      <c r="B51" s="22" t="s">
        <v>1</v>
      </c>
      <c r="C51" s="22" t="s">
        <v>1</v>
      </c>
      <c r="D51" s="22" t="s">
        <v>1</v>
      </c>
      <c r="E51" s="22" t="s">
        <v>1</v>
      </c>
      <c r="F51" s="22" t="s">
        <v>1</v>
      </c>
      <c r="J51" s="26"/>
      <c r="K51" s="26"/>
      <c r="L51" s="26"/>
    </row>
  </sheetData>
  <pageMargins left="0.75" right="0.75" top="1" bottom="1" header="0.5" footer="0.5"/>
  <pageSetup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46"/>
  <sheetViews>
    <sheetView tabSelected="1" topLeftCell="A16" zoomScale="80" zoomScaleNormal="80" workbookViewId="0">
      <selection activeCell="L45" sqref="L45"/>
    </sheetView>
  </sheetViews>
  <sheetFormatPr defaultRowHeight="12.75" x14ac:dyDescent="0.2"/>
  <cols>
    <col min="1" max="1" width="6.85546875" style="12" customWidth="1"/>
    <col min="2" max="2" width="36"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16384" width="9.140625" style="12"/>
  </cols>
  <sheetData>
    <row r="1" spans="1:7" ht="15" customHeight="1" x14ac:dyDescent="0.2">
      <c r="A1" s="11" t="s">
        <v>5</v>
      </c>
      <c r="B1" s="11" t="s">
        <v>177</v>
      </c>
      <c r="C1" s="11" t="s">
        <v>54</v>
      </c>
      <c r="D1" s="11" t="s">
        <v>178</v>
      </c>
      <c r="E1" s="11" t="s">
        <v>179</v>
      </c>
      <c r="F1" s="11" t="s">
        <v>180</v>
      </c>
      <c r="G1" s="11" t="s">
        <v>181</v>
      </c>
    </row>
    <row r="2" spans="1:7" ht="15" customHeight="1" x14ac:dyDescent="0.25">
      <c r="A2" s="32" t="s">
        <v>58</v>
      </c>
      <c r="B2" s="65" t="s">
        <v>182</v>
      </c>
      <c r="C2" s="65"/>
      <c r="D2" s="65"/>
      <c r="E2" s="65"/>
      <c r="F2" s="65"/>
      <c r="G2" s="65"/>
    </row>
    <row r="3" spans="1:7" ht="15" customHeight="1" x14ac:dyDescent="0.25">
      <c r="A3" s="13" t="s">
        <v>66</v>
      </c>
      <c r="B3" s="13" t="s">
        <v>66</v>
      </c>
      <c r="C3" s="13" t="s">
        <v>66</v>
      </c>
      <c r="D3" s="13" t="s">
        <v>66</v>
      </c>
      <c r="E3" s="13" t="s">
        <v>66</v>
      </c>
      <c r="F3" s="13" t="s">
        <v>66</v>
      </c>
      <c r="G3" s="13" t="s">
        <v>66</v>
      </c>
    </row>
    <row r="4" spans="1:7" ht="15" customHeight="1" x14ac:dyDescent="0.25">
      <c r="A4" s="13"/>
      <c r="B4" s="13" t="s">
        <v>183</v>
      </c>
      <c r="C4" s="13" t="s">
        <v>184</v>
      </c>
      <c r="D4" s="13"/>
      <c r="E4" s="13"/>
      <c r="F4" s="13"/>
      <c r="G4" s="13"/>
    </row>
    <row r="5" spans="1:7" ht="15" customHeight="1" x14ac:dyDescent="0.25">
      <c r="A5" s="32" t="s">
        <v>96</v>
      </c>
      <c r="B5" s="32" t="s">
        <v>185</v>
      </c>
      <c r="C5" s="32" t="s">
        <v>186</v>
      </c>
      <c r="D5" s="32" t="s">
        <v>1</v>
      </c>
      <c r="E5" s="32" t="s">
        <v>1</v>
      </c>
      <c r="F5" s="32" t="s">
        <v>1</v>
      </c>
      <c r="G5" s="32" t="s">
        <v>1</v>
      </c>
    </row>
    <row r="6" spans="1:7" ht="15" customHeight="1" x14ac:dyDescent="0.25">
      <c r="A6" s="13" t="s">
        <v>66</v>
      </c>
      <c r="B6" s="13" t="s">
        <v>66</v>
      </c>
      <c r="C6" s="13" t="s">
        <v>66</v>
      </c>
      <c r="D6" s="13" t="s">
        <v>66</v>
      </c>
      <c r="E6" s="13" t="s">
        <v>66</v>
      </c>
      <c r="F6" s="13" t="s">
        <v>66</v>
      </c>
      <c r="G6" s="13" t="s">
        <v>66</v>
      </c>
    </row>
    <row r="7" spans="1:7" ht="15" customHeight="1" x14ac:dyDescent="0.25">
      <c r="A7" s="13" t="s">
        <v>1</v>
      </c>
      <c r="B7" s="13" t="s">
        <v>183</v>
      </c>
      <c r="C7" s="13" t="s">
        <v>187</v>
      </c>
      <c r="D7" s="13" t="s">
        <v>1</v>
      </c>
      <c r="E7" s="13" t="s">
        <v>1</v>
      </c>
      <c r="F7" s="13" t="s">
        <v>1</v>
      </c>
      <c r="G7" s="13" t="s">
        <v>1</v>
      </c>
    </row>
    <row r="8" spans="1:7" ht="15" customHeight="1" x14ac:dyDescent="0.25">
      <c r="A8" s="32" t="s">
        <v>188</v>
      </c>
      <c r="B8" s="32" t="s">
        <v>189</v>
      </c>
      <c r="C8" s="32" t="s">
        <v>190</v>
      </c>
      <c r="D8" s="32" t="s">
        <v>1</v>
      </c>
      <c r="E8" s="32" t="s">
        <v>1</v>
      </c>
      <c r="F8" s="32" t="s">
        <v>1</v>
      </c>
      <c r="G8" s="32" t="s">
        <v>1</v>
      </c>
    </row>
    <row r="9" spans="1:7" ht="15" customHeight="1" x14ac:dyDescent="0.25">
      <c r="A9" s="13" t="s">
        <v>66</v>
      </c>
      <c r="B9" s="13" t="s">
        <v>66</v>
      </c>
      <c r="C9" s="13" t="s">
        <v>66</v>
      </c>
      <c r="D9" s="13" t="s">
        <v>66</v>
      </c>
      <c r="E9" s="13" t="s">
        <v>66</v>
      </c>
      <c r="F9" s="13" t="s">
        <v>66</v>
      </c>
      <c r="G9" s="13" t="s">
        <v>66</v>
      </c>
    </row>
    <row r="10" spans="1:7" ht="15" customHeight="1" x14ac:dyDescent="0.25">
      <c r="A10" s="13" t="s">
        <v>1</v>
      </c>
      <c r="B10" s="13" t="s">
        <v>183</v>
      </c>
      <c r="C10" s="13" t="s">
        <v>191</v>
      </c>
      <c r="D10" s="13" t="s">
        <v>1</v>
      </c>
      <c r="E10" s="13" t="s">
        <v>1</v>
      </c>
      <c r="F10" s="13" t="s">
        <v>1</v>
      </c>
      <c r="G10" s="13" t="s">
        <v>1</v>
      </c>
    </row>
    <row r="11" spans="1:7" ht="15" customHeight="1" x14ac:dyDescent="0.25">
      <c r="A11" s="32" t="s">
        <v>144</v>
      </c>
      <c r="B11" s="32" t="s">
        <v>192</v>
      </c>
      <c r="C11" s="32" t="s">
        <v>193</v>
      </c>
      <c r="D11" s="32" t="s">
        <v>1</v>
      </c>
      <c r="E11" s="32" t="s">
        <v>1</v>
      </c>
      <c r="F11" s="32" t="s">
        <v>1</v>
      </c>
      <c r="G11" s="32" t="s">
        <v>1</v>
      </c>
    </row>
    <row r="12" spans="1:7" ht="15" customHeight="1" x14ac:dyDescent="0.25">
      <c r="A12" s="13" t="s">
        <v>66</v>
      </c>
      <c r="B12" s="13" t="s">
        <v>66</v>
      </c>
      <c r="C12" s="13" t="s">
        <v>66</v>
      </c>
      <c r="D12" s="13" t="s">
        <v>66</v>
      </c>
      <c r="E12" s="13" t="s">
        <v>66</v>
      </c>
      <c r="F12" s="13" t="s">
        <v>66</v>
      </c>
      <c r="G12" s="13" t="s">
        <v>66</v>
      </c>
    </row>
    <row r="13" spans="1:7" ht="15" customHeight="1" x14ac:dyDescent="0.25">
      <c r="A13" s="13"/>
      <c r="B13" s="13" t="s">
        <v>342</v>
      </c>
      <c r="C13" s="13">
        <v>2251.1</v>
      </c>
      <c r="D13" s="14">
        <v>3770</v>
      </c>
      <c r="E13" s="14">
        <v>92041.09</v>
      </c>
      <c r="F13" s="15">
        <v>346994909</v>
      </c>
      <c r="G13" s="9">
        <v>2.3510463968027463E-3</v>
      </c>
    </row>
    <row r="14" spans="1:7" ht="15" customHeight="1" x14ac:dyDescent="0.25">
      <c r="A14" s="13"/>
      <c r="B14" s="13" t="s">
        <v>347</v>
      </c>
      <c r="C14" s="13">
        <v>2251.1999999999998</v>
      </c>
      <c r="D14" s="14">
        <v>180000</v>
      </c>
      <c r="E14" s="14">
        <v>99542.52</v>
      </c>
      <c r="F14" s="15">
        <v>17917653600</v>
      </c>
      <c r="G14" s="9">
        <v>0.12140015269053921</v>
      </c>
    </row>
    <row r="15" spans="1:7" ht="15" customHeight="1" x14ac:dyDescent="0.25">
      <c r="A15" s="13"/>
      <c r="B15" s="13" t="s">
        <v>344</v>
      </c>
      <c r="C15" s="13">
        <v>2251.3000000000002</v>
      </c>
      <c r="D15" s="14">
        <v>20000</v>
      </c>
      <c r="E15" s="14">
        <v>100737.17</v>
      </c>
      <c r="F15" s="15">
        <v>2014743400</v>
      </c>
      <c r="G15" s="9">
        <v>1.365079166349416E-2</v>
      </c>
    </row>
    <row r="16" spans="1:7" ht="15" customHeight="1" x14ac:dyDescent="0.25">
      <c r="A16" s="13"/>
      <c r="B16" s="13" t="s">
        <v>346</v>
      </c>
      <c r="C16" s="13">
        <v>2251.4</v>
      </c>
      <c r="D16" s="14">
        <v>46290</v>
      </c>
      <c r="E16" s="14">
        <v>100125.79</v>
      </c>
      <c r="F16" s="15">
        <v>4634822819</v>
      </c>
      <c r="G16" s="9">
        <v>3.1403006804428639E-2</v>
      </c>
    </row>
    <row r="17" spans="1:7" ht="15" customHeight="1" x14ac:dyDescent="0.25">
      <c r="A17" s="13"/>
      <c r="B17" s="13" t="s">
        <v>345</v>
      </c>
      <c r="C17" s="13">
        <v>2251.5</v>
      </c>
      <c r="D17" s="14">
        <v>14948</v>
      </c>
      <c r="E17" s="14">
        <v>100074.21</v>
      </c>
      <c r="F17" s="15">
        <v>1495909291</v>
      </c>
      <c r="G17" s="9">
        <v>1.0135457487502506E-2</v>
      </c>
    </row>
    <row r="18" spans="1:7" ht="15" customHeight="1" x14ac:dyDescent="0.25">
      <c r="A18" s="13"/>
      <c r="B18" s="13" t="s">
        <v>352</v>
      </c>
      <c r="C18" s="13">
        <v>2251.6</v>
      </c>
      <c r="D18" s="14">
        <v>45000</v>
      </c>
      <c r="E18" s="14">
        <v>99999.679999999993</v>
      </c>
      <c r="F18" s="15">
        <v>4499985600</v>
      </c>
      <c r="G18" s="9">
        <v>3.0489424069746928E-2</v>
      </c>
    </row>
    <row r="19" spans="1:7" ht="15" customHeight="1" x14ac:dyDescent="0.25">
      <c r="A19" s="13"/>
      <c r="B19" s="13" t="s">
        <v>340</v>
      </c>
      <c r="C19" s="13">
        <v>2251.6999999999998</v>
      </c>
      <c r="D19" s="14">
        <v>3858</v>
      </c>
      <c r="E19" s="14">
        <v>948200.68</v>
      </c>
      <c r="F19" s="15">
        <v>3658158223</v>
      </c>
      <c r="G19" s="9">
        <v>2.4785665397524571E-2</v>
      </c>
    </row>
    <row r="20" spans="1:7" ht="15" customHeight="1" x14ac:dyDescent="0.25">
      <c r="A20" s="13"/>
      <c r="B20" s="13" t="s">
        <v>341</v>
      </c>
      <c r="C20" s="13">
        <v>2251.8000000000002</v>
      </c>
      <c r="D20" s="14">
        <v>1010</v>
      </c>
      <c r="E20" s="14">
        <v>99964.3</v>
      </c>
      <c r="F20" s="15">
        <v>100963943</v>
      </c>
      <c r="G20" s="9">
        <v>6.8407607212804338E-4</v>
      </c>
    </row>
    <row r="21" spans="1:7" ht="15" customHeight="1" x14ac:dyDescent="0.25">
      <c r="A21" s="13"/>
      <c r="B21" s="18" t="s">
        <v>343</v>
      </c>
      <c r="C21" s="13">
        <v>2251.9</v>
      </c>
      <c r="D21" s="14">
        <v>68269</v>
      </c>
      <c r="E21" s="14">
        <v>99373.48</v>
      </c>
      <c r="F21" s="15">
        <v>6784128106</v>
      </c>
      <c r="G21" s="9">
        <v>4.5965515704610931E-2</v>
      </c>
    </row>
    <row r="22" spans="1:7" ht="15" customHeight="1" x14ac:dyDescent="0.25">
      <c r="A22" s="13"/>
      <c r="B22" s="18" t="s">
        <v>339</v>
      </c>
      <c r="C22" s="60" t="s">
        <v>353</v>
      </c>
      <c r="D22" s="14">
        <v>62806</v>
      </c>
      <c r="E22" s="14">
        <v>99768.15</v>
      </c>
      <c r="F22" s="15">
        <v>6266038429</v>
      </c>
      <c r="G22" s="9">
        <v>4.2455225389857208E-2</v>
      </c>
    </row>
    <row r="23" spans="1:7" s="36" customFormat="1" ht="15" customHeight="1" x14ac:dyDescent="0.25">
      <c r="A23" s="35" t="s">
        <v>1</v>
      </c>
      <c r="B23" s="35" t="s">
        <v>183</v>
      </c>
      <c r="C23" s="35" t="s">
        <v>194</v>
      </c>
      <c r="D23" s="19">
        <v>445951</v>
      </c>
      <c r="E23" s="19"/>
      <c r="F23" s="19">
        <v>47719398320</v>
      </c>
      <c r="G23" s="21">
        <v>0.32332036167663492</v>
      </c>
    </row>
    <row r="24" spans="1:7" ht="15" customHeight="1" x14ac:dyDescent="0.25">
      <c r="A24" s="32" t="s">
        <v>195</v>
      </c>
      <c r="B24" s="32" t="s">
        <v>196</v>
      </c>
      <c r="C24" s="32" t="s">
        <v>197</v>
      </c>
      <c r="D24" s="32" t="s">
        <v>1</v>
      </c>
      <c r="E24" s="32" t="s">
        <v>1</v>
      </c>
      <c r="F24" s="32" t="s">
        <v>1</v>
      </c>
      <c r="G24" s="9"/>
    </row>
    <row r="25" spans="1:7" ht="15" customHeight="1" x14ac:dyDescent="0.25">
      <c r="A25" s="13" t="s">
        <v>66</v>
      </c>
      <c r="B25" s="13" t="s">
        <v>66</v>
      </c>
      <c r="C25" s="13" t="s">
        <v>66</v>
      </c>
      <c r="D25" s="13" t="s">
        <v>66</v>
      </c>
      <c r="E25" s="13" t="s">
        <v>66</v>
      </c>
      <c r="F25" s="13" t="s">
        <v>66</v>
      </c>
      <c r="G25" s="9"/>
    </row>
    <row r="26" spans="1:7" s="36" customFormat="1" ht="15.75" customHeight="1" x14ac:dyDescent="0.25">
      <c r="A26" s="35" t="s">
        <v>1</v>
      </c>
      <c r="B26" s="35" t="s">
        <v>183</v>
      </c>
      <c r="C26" s="35" t="s">
        <v>198</v>
      </c>
      <c r="D26" s="35" t="s">
        <v>1</v>
      </c>
      <c r="E26" s="35" t="s">
        <v>1</v>
      </c>
      <c r="F26" s="35" t="s">
        <v>1</v>
      </c>
      <c r="G26" s="21"/>
    </row>
    <row r="27" spans="1:7" ht="15" customHeight="1" x14ac:dyDescent="0.25">
      <c r="A27" s="13" t="s">
        <v>1</v>
      </c>
      <c r="B27" s="13" t="s">
        <v>199</v>
      </c>
      <c r="C27" s="13" t="s">
        <v>200</v>
      </c>
      <c r="D27" s="15">
        <v>445951</v>
      </c>
      <c r="E27" s="13"/>
      <c r="F27" s="15">
        <v>47719398320</v>
      </c>
      <c r="G27" s="9">
        <v>0.32332036167663492</v>
      </c>
    </row>
    <row r="28" spans="1:7" ht="15" customHeight="1" x14ac:dyDescent="0.25">
      <c r="A28" s="32" t="s">
        <v>201</v>
      </c>
      <c r="B28" s="32" t="s">
        <v>202</v>
      </c>
      <c r="C28" s="32" t="s">
        <v>203</v>
      </c>
      <c r="D28" s="35" t="s">
        <v>1</v>
      </c>
      <c r="E28" s="32" t="s">
        <v>1</v>
      </c>
      <c r="F28" s="32" t="s">
        <v>1</v>
      </c>
      <c r="G28" s="9"/>
    </row>
    <row r="29" spans="1:7" ht="15" customHeight="1" x14ac:dyDescent="0.25">
      <c r="A29" s="13" t="s">
        <v>66</v>
      </c>
      <c r="B29" s="13" t="s">
        <v>66</v>
      </c>
      <c r="C29" s="13" t="s">
        <v>66</v>
      </c>
      <c r="D29" s="13" t="s">
        <v>66</v>
      </c>
      <c r="E29" s="13" t="s">
        <v>66</v>
      </c>
      <c r="F29" s="13" t="s">
        <v>66</v>
      </c>
      <c r="G29" s="9"/>
    </row>
    <row r="30" spans="1:7" s="36" customFormat="1" ht="15" customHeight="1" x14ac:dyDescent="0.25">
      <c r="A30" s="35" t="s">
        <v>1</v>
      </c>
      <c r="B30" s="35" t="s">
        <v>183</v>
      </c>
      <c r="C30" s="35" t="s">
        <v>204</v>
      </c>
      <c r="D30" s="35" t="s">
        <v>1</v>
      </c>
      <c r="E30" s="35" t="s">
        <v>1</v>
      </c>
      <c r="F30" s="19">
        <v>3829591055</v>
      </c>
      <c r="G30" s="21">
        <v>2.594719985095164E-2</v>
      </c>
    </row>
    <row r="31" spans="1:7" ht="15" customHeight="1" x14ac:dyDescent="0.25">
      <c r="A31" s="32" t="s">
        <v>205</v>
      </c>
      <c r="B31" s="32" t="s">
        <v>64</v>
      </c>
      <c r="C31" s="32" t="s">
        <v>206</v>
      </c>
      <c r="D31" s="32" t="s">
        <v>1</v>
      </c>
      <c r="E31" s="32" t="s">
        <v>1</v>
      </c>
      <c r="F31" s="32" t="s">
        <v>1</v>
      </c>
      <c r="G31" s="32"/>
    </row>
    <row r="32" spans="1:7" ht="15" customHeight="1" x14ac:dyDescent="0.25">
      <c r="A32" s="13" t="s">
        <v>1</v>
      </c>
      <c r="B32" s="18" t="s">
        <v>355</v>
      </c>
      <c r="C32" s="13" t="s">
        <v>207</v>
      </c>
      <c r="D32" s="13" t="s">
        <v>1</v>
      </c>
      <c r="E32" s="13" t="s">
        <v>1</v>
      </c>
      <c r="F32" s="16">
        <v>17001472627</v>
      </c>
      <c r="G32" s="9">
        <v>0.11519261500187854</v>
      </c>
    </row>
    <row r="33" spans="1:7" ht="15" customHeight="1" x14ac:dyDescent="0.25">
      <c r="A33" s="13" t="s">
        <v>66</v>
      </c>
      <c r="B33" s="13" t="s">
        <v>66</v>
      </c>
      <c r="C33" s="13" t="s">
        <v>66</v>
      </c>
      <c r="D33" s="13" t="s">
        <v>66</v>
      </c>
      <c r="E33" s="13" t="s">
        <v>66</v>
      </c>
      <c r="F33" s="17" t="s">
        <v>66</v>
      </c>
      <c r="G33" s="13"/>
    </row>
    <row r="34" spans="1:7" ht="15" customHeight="1" x14ac:dyDescent="0.25">
      <c r="A34" s="13" t="s">
        <v>1</v>
      </c>
      <c r="B34" s="18" t="s">
        <v>336</v>
      </c>
      <c r="C34" s="13" t="s">
        <v>208</v>
      </c>
      <c r="D34" s="13" t="s">
        <v>1</v>
      </c>
      <c r="E34" s="13" t="s">
        <v>1</v>
      </c>
      <c r="F34" s="16">
        <v>8000000000</v>
      </c>
      <c r="G34" s="10">
        <v>5.4203594019939842E-2</v>
      </c>
    </row>
    <row r="35" spans="1:7" ht="15" customHeight="1" x14ac:dyDescent="0.25">
      <c r="A35" s="13" t="s">
        <v>66</v>
      </c>
      <c r="B35" s="13" t="s">
        <v>66</v>
      </c>
      <c r="C35" s="13" t="s">
        <v>66</v>
      </c>
      <c r="D35" s="13" t="s">
        <v>66</v>
      </c>
      <c r="E35" s="13" t="s">
        <v>66</v>
      </c>
      <c r="F35" s="17" t="s">
        <v>66</v>
      </c>
      <c r="G35" s="13"/>
    </row>
    <row r="36" spans="1:7" ht="15" customHeight="1" x14ac:dyDescent="0.25">
      <c r="A36" s="13" t="s">
        <v>1</v>
      </c>
      <c r="B36" s="18" t="s">
        <v>357</v>
      </c>
      <c r="C36" s="13">
        <v>2261</v>
      </c>
      <c r="D36" s="13" t="s">
        <v>1</v>
      </c>
      <c r="E36" s="13" t="s">
        <v>1</v>
      </c>
      <c r="F36" s="16">
        <v>58041227159</v>
      </c>
      <c r="G36" s="9">
        <v>0.3932553891681928</v>
      </c>
    </row>
    <row r="37" spans="1:7" ht="15" customHeight="1" x14ac:dyDescent="0.25">
      <c r="A37" s="13" t="s">
        <v>66</v>
      </c>
      <c r="B37" s="18" t="s">
        <v>337</v>
      </c>
      <c r="C37" s="13" t="s">
        <v>66</v>
      </c>
      <c r="D37" s="13" t="s">
        <v>66</v>
      </c>
      <c r="E37" s="13" t="s">
        <v>66</v>
      </c>
      <c r="F37" s="16" t="s">
        <v>66</v>
      </c>
      <c r="G37" s="9"/>
    </row>
    <row r="38" spans="1:7" ht="15" customHeight="1" x14ac:dyDescent="0.25">
      <c r="A38" s="13" t="s">
        <v>1</v>
      </c>
      <c r="B38" s="18" t="s">
        <v>356</v>
      </c>
      <c r="C38" s="13">
        <v>2262</v>
      </c>
      <c r="D38" s="13" t="s">
        <v>1</v>
      </c>
      <c r="E38" s="13" t="s">
        <v>1</v>
      </c>
      <c r="F38" s="16">
        <v>13000000000</v>
      </c>
      <c r="G38" s="9">
        <v>8.8080840282402248E-2</v>
      </c>
    </row>
    <row r="39" spans="1:7" s="36" customFormat="1" ht="15" customHeight="1" x14ac:dyDescent="0.25">
      <c r="A39" s="35" t="s">
        <v>1</v>
      </c>
      <c r="B39" s="35" t="s">
        <v>183</v>
      </c>
      <c r="C39" s="35">
        <v>2263</v>
      </c>
      <c r="D39" s="35"/>
      <c r="E39" s="35"/>
      <c r="F39" s="39">
        <v>96042699786</v>
      </c>
      <c r="G39" s="21">
        <v>0.65073243847241347</v>
      </c>
    </row>
    <row r="40" spans="1:7" ht="15" customHeight="1" x14ac:dyDescent="0.25">
      <c r="A40" s="32" t="s">
        <v>160</v>
      </c>
      <c r="B40" s="32" t="s">
        <v>209</v>
      </c>
      <c r="C40" s="32" t="s">
        <v>210</v>
      </c>
      <c r="D40" s="19">
        <v>445951</v>
      </c>
      <c r="E40" s="13"/>
      <c r="F40" s="20">
        <v>147591689161</v>
      </c>
      <c r="G40" s="21">
        <v>1</v>
      </c>
    </row>
    <row r="41" spans="1:7" ht="15" customHeight="1" x14ac:dyDescent="0.25">
      <c r="A41" s="22" t="s">
        <v>1</v>
      </c>
      <c r="B41" s="22" t="s">
        <v>1</v>
      </c>
      <c r="C41" s="22" t="s">
        <v>1</v>
      </c>
      <c r="D41" s="22" t="s">
        <v>1</v>
      </c>
      <c r="E41" s="22" t="s">
        <v>1</v>
      </c>
      <c r="F41" s="22" t="s">
        <v>1</v>
      </c>
      <c r="G41" s="22" t="s">
        <v>1</v>
      </c>
    </row>
    <row r="43" spans="1:7" ht="15.75" x14ac:dyDescent="0.2">
      <c r="A43" s="53" t="s">
        <v>348</v>
      </c>
      <c r="B43" s="54"/>
      <c r="C43" s="54"/>
      <c r="D43" s="54"/>
      <c r="E43" s="54"/>
      <c r="F43" s="54"/>
      <c r="G43" s="54"/>
    </row>
    <row r="44" spans="1:7" ht="15.75" x14ac:dyDescent="0.2">
      <c r="A44" s="55" t="s">
        <v>349</v>
      </c>
      <c r="B44" s="56"/>
      <c r="C44" s="56"/>
      <c r="D44" s="56"/>
      <c r="E44" s="56"/>
      <c r="F44" s="56"/>
      <c r="G44" s="56"/>
    </row>
    <row r="45" spans="1:7" ht="111.75" customHeight="1" x14ac:dyDescent="0.2">
      <c r="A45" s="57"/>
      <c r="B45" s="66" t="s">
        <v>354</v>
      </c>
      <c r="C45" s="66"/>
      <c r="D45" s="66"/>
      <c r="E45" s="66"/>
      <c r="F45" s="66"/>
      <c r="G45" s="66"/>
    </row>
    <row r="46" spans="1:7" ht="21" customHeight="1" x14ac:dyDescent="0.2">
      <c r="A46" s="58"/>
      <c r="B46" s="59" t="s">
        <v>350</v>
      </c>
      <c r="C46" s="59"/>
      <c r="D46" s="59"/>
      <c r="E46" s="59"/>
      <c r="F46" s="59"/>
      <c r="G46" s="59"/>
    </row>
  </sheetData>
  <mergeCells count="2">
    <mergeCell ref="B2:G2"/>
    <mergeCell ref="B45:G45"/>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view="pageBreakPreview" zoomScale="60" zoomScaleNormal="100" workbookViewId="0">
      <selection activeCell="B17" sqref="B17"/>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75" x14ac:dyDescent="0.2">
      <c r="A1" s="67" t="s">
        <v>5</v>
      </c>
      <c r="B1" s="67" t="s">
        <v>211</v>
      </c>
      <c r="C1" s="67" t="s">
        <v>212</v>
      </c>
      <c r="D1" s="67" t="s">
        <v>213</v>
      </c>
      <c r="E1" s="67" t="s">
        <v>214</v>
      </c>
      <c r="F1" s="67" t="s">
        <v>215</v>
      </c>
      <c r="G1" s="67" t="s">
        <v>216</v>
      </c>
      <c r="H1" s="67"/>
      <c r="I1" s="67" t="s">
        <v>217</v>
      </c>
      <c r="J1" s="67"/>
    </row>
    <row r="2" spans="1:10" ht="63" x14ac:dyDescent="0.2">
      <c r="A2" s="67"/>
      <c r="B2" s="67"/>
      <c r="C2" s="67"/>
      <c r="D2" s="67"/>
      <c r="E2" s="67"/>
      <c r="F2" s="67"/>
      <c r="G2" s="7" t="s">
        <v>218</v>
      </c>
      <c r="H2" s="7" t="s">
        <v>219</v>
      </c>
      <c r="I2" s="7" t="s">
        <v>218</v>
      </c>
      <c r="J2" s="7" t="s">
        <v>220</v>
      </c>
    </row>
    <row r="3" spans="1:10" ht="15.75" x14ac:dyDescent="0.25">
      <c r="A3" s="5" t="s">
        <v>8</v>
      </c>
      <c r="B3" s="40" t="s">
        <v>221</v>
      </c>
      <c r="C3" s="5" t="s">
        <v>1</v>
      </c>
      <c r="D3" s="5" t="s">
        <v>1</v>
      </c>
      <c r="E3" s="5" t="s">
        <v>1</v>
      </c>
      <c r="F3" s="5" t="s">
        <v>1</v>
      </c>
      <c r="G3" s="5" t="s">
        <v>1</v>
      </c>
      <c r="H3" s="5" t="s">
        <v>1</v>
      </c>
      <c r="I3" s="5" t="s">
        <v>1</v>
      </c>
      <c r="J3" s="5" t="s">
        <v>1</v>
      </c>
    </row>
    <row r="4" spans="1:10" ht="15.75" x14ac:dyDescent="0.25">
      <c r="A4" s="5" t="s">
        <v>66</v>
      </c>
      <c r="B4" s="40" t="s">
        <v>66</v>
      </c>
      <c r="C4" s="5" t="s">
        <v>66</v>
      </c>
      <c r="D4" s="5" t="s">
        <v>66</v>
      </c>
      <c r="E4" s="5" t="s">
        <v>66</v>
      </c>
      <c r="F4" s="5" t="s">
        <v>66</v>
      </c>
      <c r="G4" s="5" t="s">
        <v>66</v>
      </c>
      <c r="H4" s="5" t="s">
        <v>66</v>
      </c>
      <c r="I4" s="5" t="s">
        <v>66</v>
      </c>
      <c r="J4" s="5" t="s">
        <v>66</v>
      </c>
    </row>
    <row r="5" spans="1:10" ht="15.75" x14ac:dyDescent="0.25">
      <c r="A5" s="5"/>
      <c r="B5" s="40"/>
      <c r="C5" s="5" t="s">
        <v>1</v>
      </c>
      <c r="D5" s="5" t="s">
        <v>1</v>
      </c>
      <c r="E5" s="5" t="s">
        <v>1</v>
      </c>
      <c r="F5" s="5" t="s">
        <v>1</v>
      </c>
      <c r="G5" s="5" t="s">
        <v>1</v>
      </c>
      <c r="H5" s="5" t="s">
        <v>1</v>
      </c>
      <c r="I5" s="5" t="s">
        <v>1</v>
      </c>
      <c r="J5" s="5" t="s">
        <v>1</v>
      </c>
    </row>
    <row r="6" spans="1:10" ht="31.5" x14ac:dyDescent="0.25">
      <c r="A6" s="8" t="s">
        <v>58</v>
      </c>
      <c r="B6" s="41" t="s">
        <v>222</v>
      </c>
      <c r="C6" s="8" t="s">
        <v>1</v>
      </c>
      <c r="D6" s="8" t="s">
        <v>1</v>
      </c>
      <c r="E6" s="8" t="s">
        <v>1</v>
      </c>
      <c r="F6" s="8" t="s">
        <v>1</v>
      </c>
      <c r="G6" s="8" t="s">
        <v>1</v>
      </c>
      <c r="H6" s="8" t="s">
        <v>1</v>
      </c>
      <c r="I6" s="8" t="s">
        <v>1</v>
      </c>
      <c r="J6" s="8" t="s">
        <v>1</v>
      </c>
    </row>
    <row r="7" spans="1:10" ht="15.75" x14ac:dyDescent="0.25">
      <c r="A7" s="5" t="s">
        <v>11</v>
      </c>
      <c r="B7" s="40" t="s">
        <v>223</v>
      </c>
      <c r="C7" s="5" t="s">
        <v>1</v>
      </c>
      <c r="D7" s="5" t="s">
        <v>1</v>
      </c>
      <c r="E7" s="5" t="s">
        <v>1</v>
      </c>
      <c r="F7" s="5" t="s">
        <v>1</v>
      </c>
      <c r="G7" s="5" t="s">
        <v>1</v>
      </c>
      <c r="H7" s="5" t="s">
        <v>1</v>
      </c>
      <c r="I7" s="5" t="s">
        <v>1</v>
      </c>
      <c r="J7" s="5" t="s">
        <v>1</v>
      </c>
    </row>
    <row r="8" spans="1:10" ht="15.75" x14ac:dyDescent="0.25">
      <c r="A8" s="5" t="s">
        <v>66</v>
      </c>
      <c r="B8" s="40" t="s">
        <v>66</v>
      </c>
      <c r="C8" s="5" t="s">
        <v>66</v>
      </c>
      <c r="D8" s="5" t="s">
        <v>66</v>
      </c>
      <c r="E8" s="5" t="s">
        <v>66</v>
      </c>
      <c r="F8" s="5" t="s">
        <v>66</v>
      </c>
      <c r="G8" s="5" t="s">
        <v>66</v>
      </c>
      <c r="H8" s="5" t="s">
        <v>66</v>
      </c>
      <c r="I8" s="5" t="s">
        <v>66</v>
      </c>
      <c r="J8" s="5" t="s">
        <v>66</v>
      </c>
    </row>
    <row r="9" spans="1:10" ht="15.75" x14ac:dyDescent="0.25">
      <c r="A9" s="5"/>
      <c r="B9" s="40"/>
      <c r="C9" s="5" t="s">
        <v>1</v>
      </c>
      <c r="D9" s="5" t="s">
        <v>1</v>
      </c>
      <c r="E9" s="5" t="s">
        <v>1</v>
      </c>
      <c r="F9" s="5" t="s">
        <v>1</v>
      </c>
      <c r="G9" s="5" t="s">
        <v>1</v>
      </c>
      <c r="H9" s="5" t="s">
        <v>1</v>
      </c>
      <c r="I9" s="5" t="s">
        <v>1</v>
      </c>
      <c r="J9" s="5" t="s">
        <v>1</v>
      </c>
    </row>
    <row r="10" spans="1:10" ht="31.5" x14ac:dyDescent="0.25">
      <c r="A10" s="8" t="s">
        <v>96</v>
      </c>
      <c r="B10" s="41" t="s">
        <v>224</v>
      </c>
      <c r="C10" s="8" t="s">
        <v>1</v>
      </c>
      <c r="D10" s="8" t="s">
        <v>1</v>
      </c>
      <c r="E10" s="8" t="s">
        <v>1</v>
      </c>
      <c r="F10" s="8" t="s">
        <v>1</v>
      </c>
      <c r="G10" s="8" t="s">
        <v>1</v>
      </c>
      <c r="H10" s="8" t="s">
        <v>1</v>
      </c>
      <c r="I10" s="8" t="s">
        <v>1</v>
      </c>
      <c r="J10" s="8" t="s">
        <v>1</v>
      </c>
    </row>
    <row r="11" spans="1:10" ht="31.5" x14ac:dyDescent="0.25">
      <c r="A11" s="8" t="s">
        <v>225</v>
      </c>
      <c r="B11" s="41" t="s">
        <v>226</v>
      </c>
      <c r="C11" s="8" t="s">
        <v>1</v>
      </c>
      <c r="D11" s="8" t="s">
        <v>1</v>
      </c>
      <c r="E11" s="8" t="s">
        <v>1</v>
      </c>
      <c r="F11" s="8" t="s">
        <v>1</v>
      </c>
      <c r="G11" s="8" t="s">
        <v>1</v>
      </c>
      <c r="H11" s="8" t="s">
        <v>1</v>
      </c>
      <c r="I11" s="8" t="s">
        <v>1</v>
      </c>
      <c r="J11" s="8" t="s">
        <v>1</v>
      </c>
    </row>
    <row r="12" spans="1:10" ht="15.75" x14ac:dyDescent="0.25">
      <c r="A12" s="5" t="s">
        <v>14</v>
      </c>
      <c r="B12" s="40" t="s">
        <v>227</v>
      </c>
      <c r="C12" s="5" t="s">
        <v>1</v>
      </c>
      <c r="D12" s="5" t="s">
        <v>1</v>
      </c>
      <c r="E12" s="5" t="s">
        <v>1</v>
      </c>
      <c r="F12" s="5" t="s">
        <v>1</v>
      </c>
      <c r="G12" s="5" t="s">
        <v>1</v>
      </c>
      <c r="H12" s="5" t="s">
        <v>1</v>
      </c>
      <c r="I12" s="5" t="s">
        <v>1</v>
      </c>
      <c r="J12" s="5" t="s">
        <v>1</v>
      </c>
    </row>
    <row r="13" spans="1:10" ht="15.75" x14ac:dyDescent="0.25">
      <c r="A13" s="5" t="s">
        <v>66</v>
      </c>
      <c r="B13" s="40" t="s">
        <v>66</v>
      </c>
      <c r="C13" s="5" t="s">
        <v>66</v>
      </c>
      <c r="D13" s="5" t="s">
        <v>66</v>
      </c>
      <c r="E13" s="5" t="s">
        <v>66</v>
      </c>
      <c r="F13" s="5" t="s">
        <v>66</v>
      </c>
      <c r="G13" s="5" t="s">
        <v>66</v>
      </c>
      <c r="H13" s="5" t="s">
        <v>66</v>
      </c>
      <c r="I13" s="5" t="s">
        <v>66</v>
      </c>
      <c r="J13" s="5" t="s">
        <v>66</v>
      </c>
    </row>
    <row r="14" spans="1:10" ht="15.75" x14ac:dyDescent="0.25">
      <c r="A14" s="5"/>
      <c r="B14" s="40"/>
      <c r="C14" s="5" t="s">
        <v>1</v>
      </c>
      <c r="D14" s="5" t="s">
        <v>1</v>
      </c>
      <c r="E14" s="5" t="s">
        <v>1</v>
      </c>
      <c r="F14" s="5" t="s">
        <v>1</v>
      </c>
      <c r="G14" s="5" t="s">
        <v>1</v>
      </c>
      <c r="H14" s="5" t="s">
        <v>1</v>
      </c>
      <c r="I14" s="5" t="s">
        <v>1</v>
      </c>
      <c r="J14" s="5" t="s">
        <v>1</v>
      </c>
    </row>
    <row r="15" spans="1:10" ht="15.75" x14ac:dyDescent="0.25">
      <c r="A15" s="8" t="s">
        <v>144</v>
      </c>
      <c r="B15" s="41" t="s">
        <v>228</v>
      </c>
      <c r="C15" s="8" t="s">
        <v>1</v>
      </c>
      <c r="D15" s="8" t="s">
        <v>1</v>
      </c>
      <c r="E15" s="8" t="s">
        <v>1</v>
      </c>
      <c r="F15" s="8" t="s">
        <v>1</v>
      </c>
      <c r="G15" s="8" t="s">
        <v>1</v>
      </c>
      <c r="H15" s="8" t="s">
        <v>1</v>
      </c>
      <c r="I15" s="8" t="s">
        <v>1</v>
      </c>
      <c r="J15" s="8" t="s">
        <v>1</v>
      </c>
    </row>
    <row r="16" spans="1:10" ht="31.5" x14ac:dyDescent="0.25">
      <c r="A16" s="5" t="s">
        <v>17</v>
      </c>
      <c r="B16" s="40" t="s">
        <v>229</v>
      </c>
      <c r="C16" s="5" t="s">
        <v>1</v>
      </c>
      <c r="D16" s="5" t="s">
        <v>1</v>
      </c>
      <c r="E16" s="5" t="s">
        <v>1</v>
      </c>
      <c r="F16" s="5" t="s">
        <v>1</v>
      </c>
      <c r="G16" s="5" t="s">
        <v>1</v>
      </c>
      <c r="H16" s="5" t="s">
        <v>1</v>
      </c>
      <c r="I16" s="5" t="s">
        <v>1</v>
      </c>
      <c r="J16" s="5" t="s">
        <v>1</v>
      </c>
    </row>
    <row r="17" spans="1:10" ht="15.75" x14ac:dyDescent="0.25">
      <c r="A17" s="5" t="s">
        <v>66</v>
      </c>
      <c r="B17" s="40" t="s">
        <v>66</v>
      </c>
      <c r="C17" s="5" t="s">
        <v>66</v>
      </c>
      <c r="D17" s="5" t="s">
        <v>66</v>
      </c>
      <c r="E17" s="5" t="s">
        <v>66</v>
      </c>
      <c r="F17" s="5" t="s">
        <v>66</v>
      </c>
      <c r="G17" s="5" t="s">
        <v>66</v>
      </c>
      <c r="H17" s="5" t="s">
        <v>66</v>
      </c>
      <c r="I17" s="5" t="s">
        <v>66</v>
      </c>
      <c r="J17" s="5" t="s">
        <v>66</v>
      </c>
    </row>
    <row r="18" spans="1:10" ht="15.75" x14ac:dyDescent="0.25">
      <c r="A18" s="5"/>
      <c r="B18" s="40"/>
      <c r="C18" s="5" t="s">
        <v>1</v>
      </c>
      <c r="D18" s="5" t="s">
        <v>1</v>
      </c>
      <c r="E18" s="5" t="s">
        <v>1</v>
      </c>
      <c r="F18" s="5" t="s">
        <v>1</v>
      </c>
      <c r="G18" s="5" t="s">
        <v>1</v>
      </c>
      <c r="H18" s="5" t="s">
        <v>1</v>
      </c>
      <c r="I18" s="5" t="s">
        <v>1</v>
      </c>
      <c r="J18" s="5" t="s">
        <v>1</v>
      </c>
    </row>
    <row r="19" spans="1:10" ht="15.75" x14ac:dyDescent="0.25">
      <c r="A19" s="8" t="s">
        <v>147</v>
      </c>
      <c r="B19" s="41" t="s">
        <v>230</v>
      </c>
      <c r="C19" s="8" t="s">
        <v>1</v>
      </c>
      <c r="D19" s="8" t="s">
        <v>1</v>
      </c>
      <c r="E19" s="8" t="s">
        <v>1</v>
      </c>
      <c r="F19" s="8" t="s">
        <v>1</v>
      </c>
      <c r="G19" s="8" t="s">
        <v>1</v>
      </c>
      <c r="H19" s="8" t="s">
        <v>1</v>
      </c>
      <c r="I19" s="8" t="s">
        <v>1</v>
      </c>
      <c r="J19" s="8" t="s">
        <v>1</v>
      </c>
    </row>
    <row r="20" spans="1:10" ht="31.5" x14ac:dyDescent="0.25">
      <c r="A20" s="8" t="s">
        <v>231</v>
      </c>
      <c r="B20" s="41" t="s">
        <v>232</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scale="46"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view="pageBreakPreview" topLeftCell="A13" zoomScale="91" zoomScaleNormal="100" zoomScaleSheetLayoutView="91" workbookViewId="0">
      <selection activeCell="M14" sqref="M14"/>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11" t="s">
        <v>117</v>
      </c>
      <c r="C1" s="11" t="s">
        <v>54</v>
      </c>
      <c r="D1" s="11" t="s">
        <v>233</v>
      </c>
      <c r="E1" s="11" t="s">
        <v>234</v>
      </c>
    </row>
    <row r="2" spans="1:9" ht="15" customHeight="1" x14ac:dyDescent="0.25">
      <c r="A2" s="50" t="s">
        <v>58</v>
      </c>
      <c r="B2" s="50" t="s">
        <v>235</v>
      </c>
      <c r="C2" s="50" t="s">
        <v>184</v>
      </c>
      <c r="D2" s="50" t="s">
        <v>1</v>
      </c>
      <c r="E2" s="50" t="s">
        <v>1</v>
      </c>
    </row>
    <row r="3" spans="1:9" ht="31.5" x14ac:dyDescent="0.25">
      <c r="A3" s="13" t="s">
        <v>8</v>
      </c>
      <c r="B3" s="33" t="s">
        <v>236</v>
      </c>
      <c r="C3" s="13" t="s">
        <v>237</v>
      </c>
      <c r="D3" s="42">
        <v>9.0006206736252085E-3</v>
      </c>
      <c r="E3" s="43">
        <v>9.0006141293496114E-3</v>
      </c>
      <c r="H3" s="31"/>
      <c r="I3" s="31"/>
    </row>
    <row r="4" spans="1:9" ht="31.5" x14ac:dyDescent="0.25">
      <c r="A4" s="13" t="s">
        <v>11</v>
      </c>
      <c r="B4" s="33" t="s">
        <v>238</v>
      </c>
      <c r="C4" s="13" t="s">
        <v>239</v>
      </c>
      <c r="D4" s="42">
        <v>2.0468142686583335E-3</v>
      </c>
      <c r="E4" s="43">
        <v>2.4167208721223559E-3</v>
      </c>
      <c r="H4" s="31"/>
      <c r="I4" s="31"/>
    </row>
    <row r="5" spans="1:9" ht="47.25" x14ac:dyDescent="0.25">
      <c r="A5" s="13" t="s">
        <v>14</v>
      </c>
      <c r="B5" s="33" t="s">
        <v>240</v>
      </c>
      <c r="C5" s="13" t="s">
        <v>241</v>
      </c>
      <c r="D5" s="42">
        <v>2.8901471364738206E-3</v>
      </c>
      <c r="E5" s="43">
        <v>3.4894229419749792E-3</v>
      </c>
      <c r="H5" s="31"/>
      <c r="I5" s="31"/>
    </row>
    <row r="6" spans="1:9" ht="31.5" x14ac:dyDescent="0.25">
      <c r="A6" s="13" t="s">
        <v>17</v>
      </c>
      <c r="B6" s="33" t="s">
        <v>242</v>
      </c>
      <c r="C6" s="13" t="s">
        <v>243</v>
      </c>
      <c r="D6" s="42">
        <v>1.1000456622349349E-3</v>
      </c>
      <c r="E6" s="43">
        <v>1.285298393539618E-3</v>
      </c>
      <c r="H6" s="31"/>
      <c r="I6" s="31"/>
    </row>
    <row r="7" spans="1:9" ht="31.5" x14ac:dyDescent="0.25">
      <c r="A7" s="13" t="s">
        <v>20</v>
      </c>
      <c r="B7" s="33" t="s">
        <v>244</v>
      </c>
      <c r="C7" s="13" t="s">
        <v>245</v>
      </c>
      <c r="D7" s="42">
        <v>0</v>
      </c>
      <c r="E7" s="43">
        <v>0</v>
      </c>
      <c r="H7" s="31"/>
      <c r="I7" s="31"/>
    </row>
    <row r="8" spans="1:9" ht="31.5" x14ac:dyDescent="0.25">
      <c r="A8" s="13" t="s">
        <v>23</v>
      </c>
      <c r="B8" s="33" t="s">
        <v>246</v>
      </c>
      <c r="C8" s="13" t="s">
        <v>247</v>
      </c>
      <c r="D8" s="42">
        <v>0</v>
      </c>
      <c r="E8" s="43">
        <v>0</v>
      </c>
      <c r="H8" s="31"/>
      <c r="I8" s="31"/>
    </row>
    <row r="9" spans="1:9" ht="47.25" x14ac:dyDescent="0.25">
      <c r="A9" s="13" t="s">
        <v>26</v>
      </c>
      <c r="B9" s="33" t="s">
        <v>248</v>
      </c>
      <c r="C9" s="13" t="s">
        <v>249</v>
      </c>
      <c r="D9" s="42">
        <v>8.7580216256782461E-4</v>
      </c>
      <c r="E9" s="43">
        <v>1.0574008915075696E-3</v>
      </c>
      <c r="H9" s="31"/>
      <c r="I9" s="31"/>
    </row>
    <row r="10" spans="1:9" ht="15.75" x14ac:dyDescent="0.25">
      <c r="A10" s="13" t="s">
        <v>29</v>
      </c>
      <c r="B10" s="33" t="s">
        <v>250</v>
      </c>
      <c r="C10" s="13" t="s">
        <v>251</v>
      </c>
      <c r="D10" s="42">
        <v>1.607426600783678E-2</v>
      </c>
      <c r="E10" s="43">
        <v>1.7484960497649808E-2</v>
      </c>
      <c r="H10" s="31"/>
      <c r="I10" s="31"/>
    </row>
    <row r="11" spans="1:9" ht="15.75" x14ac:dyDescent="0.25">
      <c r="A11" s="13" t="s">
        <v>32</v>
      </c>
      <c r="B11" s="33" t="s">
        <v>252</v>
      </c>
      <c r="C11" s="13" t="s">
        <v>253</v>
      </c>
      <c r="D11" s="42">
        <v>1.56260626686591</v>
      </c>
      <c r="E11" s="43">
        <v>0</v>
      </c>
      <c r="H11" s="31"/>
      <c r="I11" s="31"/>
    </row>
    <row r="12" spans="1:9" ht="47.25" x14ac:dyDescent="0.25">
      <c r="A12" s="13" t="s">
        <v>35</v>
      </c>
      <c r="B12" s="33" t="s">
        <v>254</v>
      </c>
      <c r="C12" s="13" t="s">
        <v>247</v>
      </c>
      <c r="D12" s="44"/>
      <c r="E12" s="44"/>
      <c r="H12" s="31"/>
      <c r="I12" s="31"/>
    </row>
    <row r="13" spans="1:9" ht="15.75" x14ac:dyDescent="0.25">
      <c r="A13" s="51" t="s">
        <v>96</v>
      </c>
      <c r="B13" s="34" t="s">
        <v>255</v>
      </c>
      <c r="C13" s="51" t="s">
        <v>256</v>
      </c>
      <c r="D13" s="45"/>
      <c r="E13" s="45"/>
      <c r="H13" s="31"/>
      <c r="I13" s="31"/>
    </row>
    <row r="14" spans="1:9" ht="15.75" x14ac:dyDescent="0.25">
      <c r="A14" s="13" t="s">
        <v>8</v>
      </c>
      <c r="B14" s="33" t="s">
        <v>257</v>
      </c>
      <c r="C14" s="13" t="s">
        <v>258</v>
      </c>
      <c r="D14" s="46">
        <v>94159100800</v>
      </c>
      <c r="E14" s="47">
        <v>94577185800</v>
      </c>
      <c r="H14" s="31"/>
      <c r="I14" s="31"/>
    </row>
    <row r="15" spans="1:9" ht="15.75" x14ac:dyDescent="0.25">
      <c r="A15" s="13"/>
      <c r="B15" s="33" t="s">
        <v>259</v>
      </c>
      <c r="C15" s="13" t="s">
        <v>260</v>
      </c>
      <c r="D15" s="46">
        <v>94159100800</v>
      </c>
      <c r="E15" s="47">
        <v>94577185800</v>
      </c>
      <c r="H15" s="31"/>
      <c r="I15" s="31"/>
    </row>
    <row r="16" spans="1:9" ht="15.75" x14ac:dyDescent="0.25">
      <c r="A16" s="13"/>
      <c r="B16" s="33" t="s">
        <v>261</v>
      </c>
      <c r="C16" s="13" t="s">
        <v>262</v>
      </c>
      <c r="D16" s="46">
        <v>9415910.0800000001</v>
      </c>
      <c r="E16" s="47">
        <v>9457718.5800000001</v>
      </c>
      <c r="H16" s="31"/>
      <c r="I16" s="31"/>
    </row>
    <row r="17" spans="1:9" ht="15.75" x14ac:dyDescent="0.25">
      <c r="A17" s="13" t="s">
        <v>11</v>
      </c>
      <c r="B17" s="33" t="s">
        <v>263</v>
      </c>
      <c r="C17" s="13" t="s">
        <v>264</v>
      </c>
      <c r="D17" s="46">
        <v>26112315500</v>
      </c>
      <c r="E17" s="47">
        <v>-418085000</v>
      </c>
      <c r="H17" s="31"/>
      <c r="I17" s="31"/>
    </row>
    <row r="18" spans="1:9" ht="15.75" x14ac:dyDescent="0.25">
      <c r="A18" s="13"/>
      <c r="B18" s="33" t="s">
        <v>265</v>
      </c>
      <c r="C18" s="13" t="s">
        <v>266</v>
      </c>
      <c r="D18" s="46">
        <v>2765312.79</v>
      </c>
      <c r="E18" s="47">
        <v>182229.16</v>
      </c>
      <c r="H18" s="31"/>
      <c r="I18" s="31"/>
    </row>
    <row r="19" spans="1:9" ht="15.75" x14ac:dyDescent="0.25">
      <c r="A19" s="13"/>
      <c r="B19" s="33" t="s">
        <v>267</v>
      </c>
      <c r="C19" s="13" t="s">
        <v>268</v>
      </c>
      <c r="D19" s="46">
        <v>27653127900</v>
      </c>
      <c r="E19" s="47">
        <v>1822291600</v>
      </c>
      <c r="H19" s="31"/>
      <c r="I19" s="31"/>
    </row>
    <row r="20" spans="1:9" ht="15.75" x14ac:dyDescent="0.25">
      <c r="A20" s="13"/>
      <c r="B20" s="33" t="s">
        <v>269</v>
      </c>
      <c r="C20" s="13" t="s">
        <v>270</v>
      </c>
      <c r="D20" s="46">
        <v>-154081.24</v>
      </c>
      <c r="E20" s="47">
        <v>-224037.66</v>
      </c>
      <c r="H20" s="31"/>
      <c r="I20" s="31"/>
    </row>
    <row r="21" spans="1:9" ht="15.75" x14ac:dyDescent="0.25">
      <c r="A21" s="13"/>
      <c r="B21" s="33" t="s">
        <v>271</v>
      </c>
      <c r="C21" s="13" t="s">
        <v>272</v>
      </c>
      <c r="D21" s="46">
        <v>-1540812400</v>
      </c>
      <c r="E21" s="47">
        <v>-2240376600</v>
      </c>
      <c r="H21" s="31"/>
      <c r="I21" s="31"/>
    </row>
    <row r="22" spans="1:9" ht="15.75" x14ac:dyDescent="0.25">
      <c r="A22" s="13" t="s">
        <v>14</v>
      </c>
      <c r="B22" s="33" t="s">
        <v>273</v>
      </c>
      <c r="C22" s="13" t="s">
        <v>274</v>
      </c>
      <c r="D22" s="46">
        <v>120271416300</v>
      </c>
      <c r="E22" s="47">
        <v>94159100800</v>
      </c>
      <c r="H22" s="31"/>
      <c r="I22" s="31"/>
    </row>
    <row r="23" spans="1:9" ht="15.75" x14ac:dyDescent="0.25">
      <c r="A23" s="13"/>
      <c r="B23" s="33" t="s">
        <v>275</v>
      </c>
      <c r="C23" s="13" t="s">
        <v>276</v>
      </c>
      <c r="D23" s="46">
        <v>120271416300</v>
      </c>
      <c r="E23" s="47">
        <v>94159100800</v>
      </c>
      <c r="H23" s="31"/>
      <c r="I23" s="31"/>
    </row>
    <row r="24" spans="1:9" ht="15.75" x14ac:dyDescent="0.25">
      <c r="A24" s="13"/>
      <c r="B24" s="33" t="s">
        <v>277</v>
      </c>
      <c r="C24" s="13" t="s">
        <v>278</v>
      </c>
      <c r="D24" s="46">
        <v>12027141.630000001</v>
      </c>
      <c r="E24" s="47">
        <v>9415910.0800000001</v>
      </c>
      <c r="H24" s="31"/>
      <c r="I24" s="31"/>
    </row>
    <row r="25" spans="1:9" ht="31.5" x14ac:dyDescent="0.25">
      <c r="A25" s="13" t="s">
        <v>17</v>
      </c>
      <c r="B25" s="33" t="s">
        <v>279</v>
      </c>
      <c r="C25" s="13" t="s">
        <v>280</v>
      </c>
      <c r="D25" s="42">
        <v>0.73680000000000001</v>
      </c>
      <c r="E25" s="43">
        <v>0.94110000000000005</v>
      </c>
      <c r="H25" s="31"/>
      <c r="I25" s="31"/>
    </row>
    <row r="26" spans="1:9" ht="31.5" x14ac:dyDescent="0.25">
      <c r="A26" s="13" t="s">
        <v>20</v>
      </c>
      <c r="B26" s="33" t="s">
        <v>281</v>
      </c>
      <c r="C26" s="13" t="s">
        <v>282</v>
      </c>
      <c r="D26" s="42">
        <v>0.96889999999999998</v>
      </c>
      <c r="E26" s="43">
        <v>0.9677</v>
      </c>
      <c r="H26" s="31"/>
      <c r="I26" s="31"/>
    </row>
    <row r="27" spans="1:9" ht="31.5" x14ac:dyDescent="0.25">
      <c r="A27" s="13" t="s">
        <v>23</v>
      </c>
      <c r="B27" s="33" t="s">
        <v>283</v>
      </c>
      <c r="C27" s="13" t="s">
        <v>284</v>
      </c>
      <c r="D27" s="42">
        <v>0</v>
      </c>
      <c r="E27" s="43">
        <v>0</v>
      </c>
      <c r="H27" s="31"/>
      <c r="I27" s="31"/>
    </row>
    <row r="28" spans="1:9" ht="31.5" x14ac:dyDescent="0.25">
      <c r="A28" s="13" t="s">
        <v>26</v>
      </c>
      <c r="B28" s="33" t="s">
        <v>285</v>
      </c>
      <c r="C28" s="13" t="s">
        <v>286</v>
      </c>
      <c r="D28" s="48">
        <v>768</v>
      </c>
      <c r="E28" s="48">
        <v>759</v>
      </c>
      <c r="H28" s="31"/>
      <c r="I28" s="31"/>
    </row>
    <row r="29" spans="1:9" ht="30.75" customHeight="1" x14ac:dyDescent="0.25">
      <c r="A29" s="13" t="s">
        <v>29</v>
      </c>
      <c r="B29" s="33" t="s">
        <v>287</v>
      </c>
      <c r="C29" s="13" t="s">
        <v>288</v>
      </c>
      <c r="D29" s="46">
        <v>11016.52</v>
      </c>
      <c r="E29" s="47">
        <v>10979.88</v>
      </c>
      <c r="H29" s="31"/>
      <c r="I29" s="31"/>
    </row>
    <row r="30" spans="1:9" ht="31.5" x14ac:dyDescent="0.25">
      <c r="A30" s="13" t="s">
        <v>32</v>
      </c>
      <c r="B30" s="33" t="s">
        <v>289</v>
      </c>
      <c r="C30" s="13" t="s">
        <v>290</v>
      </c>
      <c r="D30" s="23"/>
      <c r="E30" s="23"/>
    </row>
    <row r="31" spans="1:9" ht="15" customHeight="1" x14ac:dyDescent="0.25">
      <c r="A31" s="22" t="s">
        <v>291</v>
      </c>
      <c r="B31" s="22" t="s">
        <v>291</v>
      </c>
      <c r="C31" s="22" t="s">
        <v>291</v>
      </c>
      <c r="D31" s="22" t="s">
        <v>291</v>
      </c>
      <c r="E31" s="22" t="s">
        <v>291</v>
      </c>
    </row>
  </sheetData>
  <pageMargins left="0.75" right="0.75" top="1" bottom="1" header="0.5" footer="0.5"/>
  <pageSetup scale="7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67" t="s">
        <v>5</v>
      </c>
      <c r="B1" s="67" t="s">
        <v>292</v>
      </c>
      <c r="C1" s="67" t="s">
        <v>293</v>
      </c>
      <c r="D1" s="67" t="s">
        <v>294</v>
      </c>
      <c r="E1" s="67"/>
      <c r="F1" s="67"/>
    </row>
    <row r="2" spans="1:6" ht="15" customHeight="1" x14ac:dyDescent="0.2">
      <c r="A2" s="67"/>
      <c r="B2" s="67"/>
      <c r="C2" s="67"/>
      <c r="D2" s="7" t="s">
        <v>295</v>
      </c>
      <c r="E2" s="7" t="s">
        <v>296</v>
      </c>
      <c r="F2" s="7" t="s">
        <v>297</v>
      </c>
    </row>
    <row r="3" spans="1:6" ht="15" customHeight="1" x14ac:dyDescent="0.25">
      <c r="A3" s="8" t="s">
        <v>58</v>
      </c>
      <c r="B3" s="8" t="s">
        <v>298</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299</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300</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301</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302</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303</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67" t="s">
        <v>5</v>
      </c>
      <c r="B1" s="67" t="s">
        <v>117</v>
      </c>
      <c r="C1" s="67" t="s">
        <v>304</v>
      </c>
      <c r="D1" s="67"/>
    </row>
    <row r="2" spans="1:4" ht="15" customHeight="1" x14ac:dyDescent="0.2">
      <c r="A2" s="67"/>
      <c r="B2" s="67"/>
      <c r="C2" s="7" t="s">
        <v>305</v>
      </c>
      <c r="D2" s="7" t="s">
        <v>306</v>
      </c>
    </row>
    <row r="3" spans="1:4" ht="15" customHeight="1" x14ac:dyDescent="0.25">
      <c r="A3" s="5" t="s">
        <v>8</v>
      </c>
      <c r="B3" s="5" t="s">
        <v>307</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308</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309</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310</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67" t="s">
        <v>5</v>
      </c>
      <c r="B1" s="67" t="s">
        <v>59</v>
      </c>
      <c r="C1" s="67" t="s">
        <v>233</v>
      </c>
      <c r="D1" s="67"/>
      <c r="E1" s="67" t="s">
        <v>234</v>
      </c>
      <c r="F1" s="67"/>
      <c r="G1" s="67" t="s">
        <v>57</v>
      </c>
    </row>
    <row r="2" spans="1:7" ht="15" customHeight="1" x14ac:dyDescent="0.2">
      <c r="A2" s="67"/>
      <c r="B2" s="67"/>
      <c r="C2" s="7" t="s">
        <v>305</v>
      </c>
      <c r="D2" s="7" t="s">
        <v>311</v>
      </c>
      <c r="E2" s="7" t="s">
        <v>305</v>
      </c>
      <c r="F2" s="7" t="s">
        <v>311</v>
      </c>
      <c r="G2" s="67"/>
    </row>
    <row r="3" spans="1:7" ht="15" customHeight="1" x14ac:dyDescent="0.25">
      <c r="A3" s="8" t="s">
        <v>61</v>
      </c>
      <c r="B3" s="8" t="s">
        <v>62</v>
      </c>
      <c r="C3" s="8" t="s">
        <v>1</v>
      </c>
      <c r="D3" s="8" t="s">
        <v>1</v>
      </c>
      <c r="E3" s="8" t="s">
        <v>1</v>
      </c>
      <c r="F3" s="8" t="s">
        <v>1</v>
      </c>
      <c r="G3" s="8" t="s">
        <v>1</v>
      </c>
    </row>
    <row r="4" spans="1:7" ht="15" customHeight="1" x14ac:dyDescent="0.25">
      <c r="A4" s="5" t="s">
        <v>1</v>
      </c>
      <c r="B4" s="5" t="s">
        <v>312</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313</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kRpOJYjdPtT/FB8sh1pW5K+umiRcv26ZlMl2o7yMJ7M=</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DXFkh0L6E5QII0oXGqepIYkni/kKa144UYPz1/F4T1E=</DigestValue>
    </Reference>
  </SignedInfo>
  <SignatureValue>q2aoXrZGwas/J/aiH75doQEX0pnYZGBetyFIc/X38GMSD+Tz3UcA1W9gqvjEbN/PmT96pRqbqnCq
ufp3p5x/Wqtn7v0Cu44FEBQuKUDaS0JKG72UoURT/FbAouGOE8DHRUXJvboUZt6V8560/OifkAmw
BVK7fJY8jiSscsL+7liIR2NVYIPxFpnqrhUvVvUUyrVMZ0RXgUf4E/h16ZPjcVfkF4e6GfrqsCQP
srd/LeOWchuAxrIYb/09OT5hsBShW0lBm/3/uoKqrBtQgzODQLjMT4R0Zmhm2YaRGa6l6Rdaz9Ic
4wOhtriN0ntoea6LMdS3Cj2/BZ5Crl+gYSRXrA==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2T2uectKMwbHeKqWq5RYr4MEdn+OM2q29e3jR519ue0=</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lSAER3KIcJhQBS+28Po7kAmpnDPSKmpHvV/5HGesc58=</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Zcvm56eQO0wUPzSGFmfzq6hbwPcnRaoki12B7zr0SPU=</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7X/X8r6umroiJ16wJtC2N4fUKjIPqhzTEPG5bZFJxOs=</DigestValue>
      </Reference>
      <Reference URI="/xl/drawings/vmlDrawing3.vml?ContentType=application/vnd.openxmlformats-officedocument.vmlDrawing">
        <DigestMethod Algorithm="http://www.w3.org/2001/04/xmlenc#sha256"/>
        <DigestValue>o9mzLmqsPaivzco/oFfA47VUJd8MLTIn7F3wAZvjgbw=</DigestValue>
      </Reference>
      <Reference URI="/xl/drawings/vmlDrawing4.vml?ContentType=application/vnd.openxmlformats-officedocument.vmlDrawing">
        <DigestMethod Algorithm="http://www.w3.org/2001/04/xmlenc#sha256"/>
        <DigestValue>Wqd3qM9gJyk5lK3kQKSGpSPJMXWr3HKiQhbkJ4NJdI4=</DigestValue>
      </Reference>
      <Reference URI="/xl/drawings/vmlDrawing5.vml?ContentType=application/vnd.openxmlformats-officedocument.vmlDrawing">
        <DigestMethod Algorithm="http://www.w3.org/2001/04/xmlenc#sha256"/>
        <DigestValue>mkuR1eO2hR0Tsyb2jJ8Y0qRvcpPKMHkbDC2i4yT6xpQ=</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o4ARltxxvdrRxfJDjJjtkNDuNwlrTqHAMrEWCQL4CjU=</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ELFPq0GajYRhk2V+nQg0ch2o9rmplXTCxLZJg50B9YA=</DigestValue>
      </Reference>
      <Reference URI="/xl/printerSettings/printerSettings4.bin?ContentType=application/vnd.openxmlformats-officedocument.spreadsheetml.printerSettings">
        <DigestMethod Algorithm="http://www.w3.org/2001/04/xmlenc#sha256"/>
        <DigestValue>kMRFPUm++j9btts+C5nv8dnOqae3x8imZepnk00im60=</DigestValue>
      </Reference>
      <Reference URI="/xl/printerSettings/printerSettings5.bin?ContentType=application/vnd.openxmlformats-officedocument.spreadsheetml.printerSettings">
        <DigestMethod Algorithm="http://www.w3.org/2001/04/xmlenc#sha256"/>
        <DigestValue>kMRFPUm++j9btts+C5nv8dnOqae3x8imZepnk00im60=</DigestValue>
      </Reference>
      <Reference URI="/xl/sharedStrings.xml?ContentType=application/vnd.openxmlformats-officedocument.spreadsheetml.sharedStrings+xml">
        <DigestMethod Algorithm="http://www.w3.org/2001/04/xmlenc#sha256"/>
        <DigestValue>L7B3OC+Q/dMwBraQoE6k4FaHvDtZtp01sOt7LFkgQaM=</DigestValue>
      </Reference>
      <Reference URI="/xl/styles.xml?ContentType=application/vnd.openxmlformats-officedocument.spreadsheetml.styles+xml">
        <DigestMethod Algorithm="http://www.w3.org/2001/04/xmlenc#sha256"/>
        <DigestValue>b2797kJ2ccvx1ZA7E6febeSO76KLDdRXdaoX6r4Xpjk=</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HKxlkZOiHHxEA/mj5NuAdjcqRWJckctsyr/tpIj5Obs=</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1jitain8aE0+9/v/iG23OsqVRRaiaSpOwQEUnENU3Y8=</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O0E0mkxL9gNyzl1L2gJHe+ij3DrsSi1wD2Bzd0TgUp4=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uUU10lIf5wJQGdS+rJmB5mnq/q6ebz1mU8dyVm3u0Fk=</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C5U+cDTfcxJE4SnCs3VvrT3f9D2rHdo4CjdLpUc/cAg=</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YWbeazM6k6PIB7XSh8MDFHEhTZaRmaetC1keywl6750=</DigestValue>
      </Reference>
      <Reference URI="/xl/worksheets/sheet10.xml?ContentType=application/vnd.openxmlformats-officedocument.spreadsheetml.worksheet+xml">
        <DigestMethod Algorithm="http://www.w3.org/2001/04/xmlenc#sha256"/>
        <DigestValue>wBWuk/+/LRGHPQYXoudA6AovHpMu7MYff/LSlXRvluc=</DigestValue>
      </Reference>
      <Reference URI="/xl/worksheets/sheet11.xml?ContentType=application/vnd.openxmlformats-officedocument.spreadsheetml.worksheet+xml">
        <DigestMethod Algorithm="http://www.w3.org/2001/04/xmlenc#sha256"/>
        <DigestValue>HFxeBILT2jlO3qLw2PmEbUx18moltsxufoKXT9waTaI=</DigestValue>
      </Reference>
      <Reference URI="/xl/worksheets/sheet12.xml?ContentType=application/vnd.openxmlformats-officedocument.spreadsheetml.worksheet+xml">
        <DigestMethod Algorithm="http://www.w3.org/2001/04/xmlenc#sha256"/>
        <DigestValue>ear+fSVbs7ebLBTRkGAf0npIj5PAjIWlLjAGqp4Hh/8=</DigestValue>
      </Reference>
      <Reference URI="/xl/worksheets/sheet13.xml?ContentType=application/vnd.openxmlformats-officedocument.spreadsheetml.worksheet+xml">
        <DigestMethod Algorithm="http://www.w3.org/2001/04/xmlenc#sha256"/>
        <DigestValue>i7Jsp9c+sa/7dy592119/U1AwLyTvokeK2EVwiylbnk=</DigestValue>
      </Reference>
      <Reference URI="/xl/worksheets/sheet2.xml?ContentType=application/vnd.openxmlformats-officedocument.spreadsheetml.worksheet+xml">
        <DigestMethod Algorithm="http://www.w3.org/2001/04/xmlenc#sha256"/>
        <DigestValue>YFlM/hGvZh3wHmP1MxQYn50qLo22zoaD2ZIU+D44f90=</DigestValue>
      </Reference>
      <Reference URI="/xl/worksheets/sheet3.xml?ContentType=application/vnd.openxmlformats-officedocument.spreadsheetml.worksheet+xml">
        <DigestMethod Algorithm="http://www.w3.org/2001/04/xmlenc#sha256"/>
        <DigestValue>bBxBHIr8EQpvtm8q9aM+izV4Ia5p03mkmLFyHrjPa5U=</DigestValue>
      </Reference>
      <Reference URI="/xl/worksheets/sheet4.xml?ContentType=application/vnd.openxmlformats-officedocument.spreadsheetml.worksheet+xml">
        <DigestMethod Algorithm="http://www.w3.org/2001/04/xmlenc#sha256"/>
        <DigestValue>0abrhGfG+ZloFjuoAi6xLg/aDs16lCSqe5EL+7FgqjU=</DigestValue>
      </Reference>
      <Reference URI="/xl/worksheets/sheet5.xml?ContentType=application/vnd.openxmlformats-officedocument.spreadsheetml.worksheet+xml">
        <DigestMethod Algorithm="http://www.w3.org/2001/04/xmlenc#sha256"/>
        <DigestValue>hSgGqXUce5mzA4WEbjtNL5I75FeMbGQTCCBCCIZoQxw=</DigestValue>
      </Reference>
      <Reference URI="/xl/worksheets/sheet6.xml?ContentType=application/vnd.openxmlformats-officedocument.spreadsheetml.worksheet+xml">
        <DigestMethod Algorithm="http://www.w3.org/2001/04/xmlenc#sha256"/>
        <DigestValue>sCAKVTdphUX2dn16O7tXeHjiT7oyntpsrhtv7hAxCiE=</DigestValue>
      </Reference>
      <Reference URI="/xl/worksheets/sheet7.xml?ContentType=application/vnd.openxmlformats-officedocument.spreadsheetml.worksheet+xml">
        <DigestMethod Algorithm="http://www.w3.org/2001/04/xmlenc#sha256"/>
        <DigestValue>twwA5c9TOmghoc7B4WYsw6vwdBPY75xqlGQtaIbU+Ro=</DigestValue>
      </Reference>
      <Reference URI="/xl/worksheets/sheet8.xml?ContentType=application/vnd.openxmlformats-officedocument.spreadsheetml.worksheet+xml">
        <DigestMethod Algorithm="http://www.w3.org/2001/04/xmlenc#sha256"/>
        <DigestValue>RAxvQyGoovEY+ckSmlUkiuvgI6xbxxODx0QV+8lgr4s=</DigestValue>
      </Reference>
      <Reference URI="/xl/worksheets/sheet9.xml?ContentType=application/vnd.openxmlformats-officedocument.spreadsheetml.worksheet+xml">
        <DigestMethod Algorithm="http://www.w3.org/2001/04/xmlenc#sha256"/>
        <DigestValue>3uC1RhvepSBc+oRnFAhfXDPSxZfo7go0eJiloX+Fx3I=</DigestValue>
      </Reference>
    </Manifest>
    <SignatureProperties>
      <SignatureProperty Id="idSignatureTime" Target="#idPackageSignature">
        <mdssi:SignatureTime xmlns:mdssi="http://schemas.openxmlformats.org/package/2006/digital-signature">
          <mdssi:Format>YYYY-MM-DDThh:mm:ssTZD</mdssi:Format>
          <mdssi:Value>2025-06-06T07:57:25Z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2025-06-06T07:57:25Z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qVJyKPg4kfpZy3h8IhfFLQmnKjLk1bNxTjSs5HSa02A=</DigestValue>
    </Reference>
    <Reference Type="http://www.w3.org/2000/09/xmldsig#Object" URI="#idOfficeObject">
      <DigestMethod Algorithm="http://www.w3.org/2001/04/xmlenc#sha256"/>
      <DigestValue>GVaG86a3BspFFoqAyeHCj7XWkr+6UqLS5ZM8AGebuYI=</DigestValue>
    </Reference>
    <Reference Type="http://uri.etsi.org/01903#SignedProperties" URI="#idSignedProperties">
      <Transforms>
        <Transform Algorithm="http://www.w3.org/TR/2001/REC-xml-c14n-20010315"/>
      </Transforms>
      <DigestMethod Algorithm="http://www.w3.org/2001/04/xmlenc#sha256"/>
      <DigestValue>iKySHxfQkBbs5qIkrxFd/b7JD41v9OhJumAO37Btdyw=</DigestValue>
    </Reference>
  </SignedInfo>
  <SignatureValue>RbB599fFK3eChIhfBtpIb/Nn4wHEXJkiBEYjwsiFQztTYGBXEgfn/LAdxKqlq7l+DqW99LCtSUhx
9MZ7+gwY5SvuWjya2KSzpcM+JD28/De1fOk74/z78bARTgUS9CRTKhOm6QXAZn7UvRlWI1GZkYnk
fvPOLz1TdaasY/GcpGOHYitWnmL3yjf55+sty1dTpKcf/bCVxu7F60SJdUCKJ1b9V/7PwoGFstQJ
SD8W6vJglRVHicWAkLXDV+0Mg4evfFA+AsiD8+vJPppRY0MFKnxKTh1O4YMOXqT0kLDLA2r/coLG
IsiQrXceVrAvNPbOQLz7o2eeASnX+ua76/L8Kg==</SignatureValue>
  <KeyInfo>
    <X509Data>
      <X509Certificate>MIIGEjCCA/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DgU4gSS5QLkExHjAcBgoJkiaJk/IsZAEBDA5NU1Q6MDEwMjcwMzE3ODCCASIwDQYJKoZIhvcNAQEBBQADggEPADCCAQoCggEBALB8eYG6lyWoBD0FsalajIoCHqN58SQd6KHIzqhXnGJSP4gd+B3owlcftmP6LVl3Jd/+VzvbyBOgyWPT35C8rNjwVPgRB8rirvGFUiAh9Rsv2WaOT22g2rpu7i81QDHGF3dexdPAX8SELtef9OuIdMDw2TjlmNZgILaESYHG+on2IkJZOgxj0LAaIEglx9jufpmH2m/LJ+hqBM+iglL3ZLEao3pe6IZ9lWHkdOdhqndSNud4eEtoaHTtJKJkAwtXRrEvph7G2uMD4gl8UCFxkVAT1rhYSlgLS8z7znjDPGm4pb2/KopKDTBOn8DAWHQyH4Za7yKtBWai/pipgx4PsQ0CAwEAAaOCAW8wggFrMAwGA1UdEwEB/wQCMAAwHwYDVR0jBBgwFoAUa5XExCkjyicTywTw/XTqzb0I/8EwgYcGCCsGAQUFBwEBBHsweTA+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XJCvUMlPezIwDgYDVR0PAQH/BAQDAgTwMA0GCSqGSIb3DQEBCwUAA4ICAQCM+XDxWUj1KchO8Yf8dJmSz9PiOqPpmEsOZBsFIUfGy24TQkYPHed6Vqf9vCRS0ARmIwns5gizpHtPgIZRaH4zAwnb/3JSn4XkKHUSV0wLX/cmkkwsNpCLVh4Bb0zps3x5vApWWyT3cipy0IPWpBJciM+q18/XQ6LXBLgEldy981rwbm/cnAMu2sWOZF6nfkjmCX6wG47MMCznt4tFpTHhhWYYTy0Jzn6v4mELuhSPX0svkXdvJMga04N9KnbzSYu++4C+oe9xptUKZrfaUZO2nH2PlepHC5do8UiS7CaXJJtg8WszS9eNH4YMxJsXDlsiostxXyBuH5+CE/JBK1Duh0shq9/3a/X90UuCaP80slkR58a37/992qyY/t0+28O3v6ln6T5H8g2jUIkEEqpTR7ucri2JvUbR/fV27klhbHV7fuv2ny6frWUunnPkzDejSUra2r+CZCiG9txVULuyZ5VCD3eT5wpQL1G9Xy4bfwAXUM2/uyoefVku7FNYRagCmg8ye1CIp3lO8g1gWwubSW5ooVx73Ap7IbzUoIBURukUE776LScoWrMAKY47zvIskZLGxlXuC3aeTGFwHIQXxA9IgXWw6+GUfCKPEFBVXKYI63ZAdqCpn2GCoyvNbL5geq+YNnGDRHUnUa1E7dqOXp0XDun9yVjjDA665+Xrd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2T2uectKMwbHeKqWq5RYr4MEdn+OM2q29e3jR519ue0=</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lSAER3KIcJhQBS+28Po7kAmpnDPSKmpHvV/5HGesc58=</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Zcvm56eQO0wUPzSGFmfzq6hbwPcnRaoki12B7zr0SPU=</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7X/X8r6umroiJ16wJtC2N4fUKjIPqhzTEPG5bZFJxOs=</DigestValue>
      </Reference>
      <Reference URI="/xl/drawings/vmlDrawing3.vml?ContentType=application/vnd.openxmlformats-officedocument.vmlDrawing">
        <DigestMethod Algorithm="http://www.w3.org/2001/04/xmlenc#sha256"/>
        <DigestValue>o9mzLmqsPaivzco/oFfA47VUJd8MLTIn7F3wAZvjgbw=</DigestValue>
      </Reference>
      <Reference URI="/xl/drawings/vmlDrawing4.vml?ContentType=application/vnd.openxmlformats-officedocument.vmlDrawing">
        <DigestMethod Algorithm="http://www.w3.org/2001/04/xmlenc#sha256"/>
        <DigestValue>Wqd3qM9gJyk5lK3kQKSGpSPJMXWr3HKiQhbkJ4NJdI4=</DigestValue>
      </Reference>
      <Reference URI="/xl/drawings/vmlDrawing5.vml?ContentType=application/vnd.openxmlformats-officedocument.vmlDrawing">
        <DigestMethod Algorithm="http://www.w3.org/2001/04/xmlenc#sha256"/>
        <DigestValue>mkuR1eO2hR0Tsyb2jJ8Y0qRvcpPKMHkbDC2i4yT6xpQ=</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o4ARltxxvdrRxfJDjJjtkNDuNwlrTqHAMrEWCQL4CjU=</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ELFPq0GajYRhk2V+nQg0ch2o9rmplXTCxLZJg50B9YA=</DigestValue>
      </Reference>
      <Reference URI="/xl/printerSettings/printerSettings4.bin?ContentType=application/vnd.openxmlformats-officedocument.spreadsheetml.printerSettings">
        <DigestMethod Algorithm="http://www.w3.org/2001/04/xmlenc#sha256"/>
        <DigestValue>kMRFPUm++j9btts+C5nv8dnOqae3x8imZepnk00im60=</DigestValue>
      </Reference>
      <Reference URI="/xl/printerSettings/printerSettings5.bin?ContentType=application/vnd.openxmlformats-officedocument.spreadsheetml.printerSettings">
        <DigestMethod Algorithm="http://www.w3.org/2001/04/xmlenc#sha256"/>
        <DigestValue>kMRFPUm++j9btts+C5nv8dnOqae3x8imZepnk00im60=</DigestValue>
      </Reference>
      <Reference URI="/xl/sharedStrings.xml?ContentType=application/vnd.openxmlformats-officedocument.spreadsheetml.sharedStrings+xml">
        <DigestMethod Algorithm="http://www.w3.org/2001/04/xmlenc#sha256"/>
        <DigestValue>L7B3OC+Q/dMwBraQoE6k4FaHvDtZtp01sOt7LFkgQaM=</DigestValue>
      </Reference>
      <Reference URI="/xl/styles.xml?ContentType=application/vnd.openxmlformats-officedocument.spreadsheetml.styles+xml">
        <DigestMethod Algorithm="http://www.w3.org/2001/04/xmlenc#sha256"/>
        <DigestValue>b2797kJ2ccvx1ZA7E6febeSO76KLDdRXdaoX6r4Xpjk=</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HKxlkZOiHHxEA/mj5NuAdjcqRWJckctsyr/tpIj5Obs=</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1jitain8aE0+9/v/iG23OsqVRRaiaSpOwQEUnENU3Y8=</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O0E0mkxL9gNyzl1L2gJHe+ij3DrsSi1wD2Bzd0TgUp4=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uUU10lIf5wJQGdS+rJmB5mnq/q6ebz1mU8dyVm3u0Fk=</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C5U+cDTfcxJE4SnCs3VvrT3f9D2rHdo4CjdLpUc/cAg=</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YWbeazM6k6PIB7XSh8MDFHEhTZaRmaetC1keywl6750=</DigestValue>
      </Reference>
      <Reference URI="/xl/worksheets/sheet10.xml?ContentType=application/vnd.openxmlformats-officedocument.spreadsheetml.worksheet+xml">
        <DigestMethod Algorithm="http://www.w3.org/2001/04/xmlenc#sha256"/>
        <DigestValue>wBWuk/+/LRGHPQYXoudA6AovHpMu7MYff/LSlXRvluc=</DigestValue>
      </Reference>
      <Reference URI="/xl/worksheets/sheet11.xml?ContentType=application/vnd.openxmlformats-officedocument.spreadsheetml.worksheet+xml">
        <DigestMethod Algorithm="http://www.w3.org/2001/04/xmlenc#sha256"/>
        <DigestValue>HFxeBILT2jlO3qLw2PmEbUx18moltsxufoKXT9waTaI=</DigestValue>
      </Reference>
      <Reference URI="/xl/worksheets/sheet12.xml?ContentType=application/vnd.openxmlformats-officedocument.spreadsheetml.worksheet+xml">
        <DigestMethod Algorithm="http://www.w3.org/2001/04/xmlenc#sha256"/>
        <DigestValue>ear+fSVbs7ebLBTRkGAf0npIj5PAjIWlLjAGqp4Hh/8=</DigestValue>
      </Reference>
      <Reference URI="/xl/worksheets/sheet13.xml?ContentType=application/vnd.openxmlformats-officedocument.spreadsheetml.worksheet+xml">
        <DigestMethod Algorithm="http://www.w3.org/2001/04/xmlenc#sha256"/>
        <DigestValue>i7Jsp9c+sa/7dy592119/U1AwLyTvokeK2EVwiylbnk=</DigestValue>
      </Reference>
      <Reference URI="/xl/worksheets/sheet2.xml?ContentType=application/vnd.openxmlformats-officedocument.spreadsheetml.worksheet+xml">
        <DigestMethod Algorithm="http://www.w3.org/2001/04/xmlenc#sha256"/>
        <DigestValue>YFlM/hGvZh3wHmP1MxQYn50qLo22zoaD2ZIU+D44f90=</DigestValue>
      </Reference>
      <Reference URI="/xl/worksheets/sheet3.xml?ContentType=application/vnd.openxmlformats-officedocument.spreadsheetml.worksheet+xml">
        <DigestMethod Algorithm="http://www.w3.org/2001/04/xmlenc#sha256"/>
        <DigestValue>bBxBHIr8EQpvtm8q9aM+izV4Ia5p03mkmLFyHrjPa5U=</DigestValue>
      </Reference>
      <Reference URI="/xl/worksheets/sheet4.xml?ContentType=application/vnd.openxmlformats-officedocument.spreadsheetml.worksheet+xml">
        <DigestMethod Algorithm="http://www.w3.org/2001/04/xmlenc#sha256"/>
        <DigestValue>0abrhGfG+ZloFjuoAi6xLg/aDs16lCSqe5EL+7FgqjU=</DigestValue>
      </Reference>
      <Reference URI="/xl/worksheets/sheet5.xml?ContentType=application/vnd.openxmlformats-officedocument.spreadsheetml.worksheet+xml">
        <DigestMethod Algorithm="http://www.w3.org/2001/04/xmlenc#sha256"/>
        <DigestValue>hSgGqXUce5mzA4WEbjtNL5I75FeMbGQTCCBCCIZoQxw=</DigestValue>
      </Reference>
      <Reference URI="/xl/worksheets/sheet6.xml?ContentType=application/vnd.openxmlformats-officedocument.spreadsheetml.worksheet+xml">
        <DigestMethod Algorithm="http://www.w3.org/2001/04/xmlenc#sha256"/>
        <DigestValue>sCAKVTdphUX2dn16O7tXeHjiT7oyntpsrhtv7hAxCiE=</DigestValue>
      </Reference>
      <Reference URI="/xl/worksheets/sheet7.xml?ContentType=application/vnd.openxmlformats-officedocument.spreadsheetml.worksheet+xml">
        <DigestMethod Algorithm="http://www.w3.org/2001/04/xmlenc#sha256"/>
        <DigestValue>twwA5c9TOmghoc7B4WYsw6vwdBPY75xqlGQtaIbU+Ro=</DigestValue>
      </Reference>
      <Reference URI="/xl/worksheets/sheet8.xml?ContentType=application/vnd.openxmlformats-officedocument.spreadsheetml.worksheet+xml">
        <DigestMethod Algorithm="http://www.w3.org/2001/04/xmlenc#sha256"/>
        <DigestValue>RAxvQyGoovEY+ckSmlUkiuvgI6xbxxODx0QV+8lgr4s=</DigestValue>
      </Reference>
      <Reference URI="/xl/worksheets/sheet9.xml?ContentType=application/vnd.openxmlformats-officedocument.spreadsheetml.worksheet+xml">
        <DigestMethod Algorithm="http://www.w3.org/2001/04/xmlenc#sha256"/>
        <DigestValue>3uC1RhvepSBc+oRnFAhfXDPSxZfo7go0eJiloX+Fx3I=</DigestValue>
      </Reference>
    </Manifest>
    <SignatureProperties>
      <SignatureProperty Id="idSignatureTime" Target="#idPackageSignature">
        <mdssi:SignatureTime xmlns:mdssi="http://schemas.openxmlformats.org/package/2006/digital-signature">
          <mdssi:Format>YYYY-MM-DDThh:mm:ssTZD</mdssi:Format>
          <mdssi:Value>2025-06-06T08:47:59Z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2025-06-06T08:47:59Z</xd:SigningTime>
          <xd:SigningCertificate>
            <xd:Cert>
              <xd:CertDigest>
                <DigestMethod Algorithm="http://www.w3.org/2001/04/xmlenc#sha256"/>
                <DigestValue>P7iOhpnPyAMfi8gqM8CqYqcFVb1Us4QWrzjktdl4gxQ=</DigestValue>
              </xd:CertDigest>
              <xd:IssuerSerial>
                <X509IssuerName>C=VN, O=VIETNAM POSTS AND TELECOMMUNICATIONS GROUP, CN=VNPT-CA SHA2</X509IssuerName>
                <X509SerialNumber>111660364320967777219981797028267165612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2025-06-06T07:53:19Z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