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2025\THÁNG 04\"/>
    </mc:Choice>
  </mc:AlternateContent>
  <bookViews>
    <workbookView xWindow="0" yWindow="0" windowWidth="28800" windowHeight="12180"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2" authorId="0" shapeId="0">
      <text>
        <r>
          <rPr>
            <sz val="10"/>
            <rFont val="Arial"/>
            <family val="2"/>
          </rPr>
          <t>Ô chỉ tiêu có định dạng số. Đơn vị tính x 1 (hoặc %)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số. Đơn vị tính x 1 (hoặc %)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F23" authorId="0" shapeId="0">
      <text>
        <r>
          <rPr>
            <sz val="10"/>
            <rFont val="Arial"/>
            <family val="2"/>
          </rPr>
          <t>Ô chỉ tiêu có định dạng số. Đơn vị tính x 1 (hoặc %)</t>
        </r>
      </text>
    </comment>
    <comment ref="G23" authorId="0" shapeId="0">
      <text>
        <r>
          <rPr>
            <sz val="10"/>
            <rFont val="Arial"/>
            <family val="2"/>
          </rPr>
          <t>Ô chỉ tiêu có định dạng số. Đơn vị tính x 1 (hoặc %)</t>
        </r>
      </text>
    </comment>
    <comment ref="A25" authorId="0" shapeId="0">
      <text>
        <r>
          <rPr>
            <sz val="10"/>
            <rFont val="Arial"/>
            <family val="2"/>
          </rPr>
          <t>Ô chỉ tiêu có định dạng số. Đơn vị tính x 1 (hoặc %)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A33" authorId="0" shapeId="0">
      <text>
        <r>
          <rPr>
            <sz val="10"/>
            <rFont val="Arial"/>
            <family val="2"/>
          </rPr>
          <t>Ô chỉ tiêu có định dạng ký tự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ký tự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<sst xmlns="http://schemas.openxmlformats.org/spreadsheetml/2006/main" count="1502" uniqueCount="355">
  <si>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</si>
  <si>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</si>
  <si>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</si>
  <si>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</si>
  <si>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</si>
  <si>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</si>
  <si>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</si>
  <si>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</si>
  <si>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</si>
  <si>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</si>
  <si>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</si>
  <si>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</si>
  <si>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</si>
  <si>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</si>
  <si>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</si>
  <si>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</si>
  <si>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</si>
  <si>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</si>
  <si>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</si>
  <si>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</si>
  <si>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</si>
  <si>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</si>
  <si>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</si>
  <si>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</si>
  <si>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</si>
  <si>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</si>
  <si>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</si>
  <si>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</si>
  <si>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</si>
  <si>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</si>
  <si>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</si>
  <si>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</si>
  <si>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</si>
  <si>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</si>
  <si>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</si>
  <si>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</si>
  <si>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</si>
  <si>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</si>
  <si>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</si>
  <si>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</si>
  <si>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</si>
  <si>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</si>
  <si>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</si>
  <si>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</si>
  <si>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</si>
  <si>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</si>
  <si>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</si>
  <si>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</si>
  <si>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</si>
  <si>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</si>
  <si>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</si>
  <si>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</si>
  <si>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</si>
  <si>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</si>
  <si>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</si>
  <si>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</si>
  <si>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</si>
  <si>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</si>
  <si>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</si>
  <si>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</si>
  <si>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</si>
  <si>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</si>
  <si>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</si>
  <si>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</si>
  <si>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</si>
  <si>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</si>
  <si>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</si>
  <si>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</si>
  <si>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</si>
  <si>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</si>
  <si>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</si>
  <si>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</si>
  <si>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</si>
  <si>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</si>
  <si>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</si>
  <si>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</si>
  <si>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</si>
  <si>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</si>
  <si>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</si>
  <si>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</si>
  <si>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</si>
  <si>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</si>
  <si>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</si>
  <si>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</si>
  <si>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</si>
  <si>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</si>
  <si>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</si>
  <si>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</si>
  <si>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</si>
  <si>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</si>
  <si>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</si>
  <si>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</si>
  <si>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</si>
  <si>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</si>
  <si>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</si>
  <si>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</si>
  <si>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</si>
  <si>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</si>
  <si>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</si>
  <si>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</si>
  <si>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</si>
  <si>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</si>
  <si>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</si>
  <si>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</si>
  <si>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</si>
  <si>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</si>
  <si>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</si>
  <si>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</si>
  <si>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</si>
  <si>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</si>
  <si>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</si>
  <si>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</si>
  <si>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</si>
  <si>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</si>
  <si>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</si>
  <si>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</si>
  <si>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</si>
  <si>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</si>
  <si>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</si>
  <si>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</si>
  <si>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</si>
  <si>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</si>
  <si>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</si>
  <si>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</si>
  <si>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</si>
  <si>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</si>
  <si>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</si>
  <si>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</si>
  <si>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</si>
  <si>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</si>
  <si>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</si>
  <si>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</si>
  <si>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</si>
  <si>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</si>
  <si>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</si>
  <si>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</si>
  <si>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</si>
  <si>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</si>
  <si>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</si>
  <si>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</si>
  <si>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</si>
  <si>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</si>
  <si>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</si>
  <si>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</si>
  <si>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</si>
  <si>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</si>
  <si>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</si>
  <si>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</si>
  <si>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</si>
  <si>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</si>
  <si>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</si>
  <si>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</si>
  <si>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</si>
  <si>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</si>
  <si>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</si>
  <si>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</si>
  <si>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</si>
  <si>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</si>
  <si>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</si>
  <si>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</si>
  <si>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</si>
  <si>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</si>
  <si>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</si>
  <si>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</si>
  <si>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</si>
  <si>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</si>
  <si>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</si>
  <si>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</si>
  <si>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</si>
  <si>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</si>
  <si>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</si>
  <si>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</si>
  <si>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</si>
  <si>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</si>
  <si>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</si>
  <si>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</si>
  <si>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</si>
  <si>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</si>
  <si>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</si>
  <si>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</si>
  <si>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</si>
  <si>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</si>
  <si>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</si>
  <si>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</si>
  <si>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</si>
  <si>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</si>
  <si>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</si>
  <si>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</si>
  <si>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</si>
  <si>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</si>
  <si>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</si>
  <si>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</si>
  <si>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</si>
  <si>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</si>
  <si>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</si>
  <si>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</si>
  <si>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</si>
  <si>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</si>
  <si>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</si>
  <si>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</si>
  <si>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</si>
  <si>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</si>
  <si>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</si>
  <si>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</si>
  <si>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</si>
  <si>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</si>
  <si>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</si>
  <si>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</si>
  <si>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</si>
  <si>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</si>
  <si>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</si>
  <si>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</si>
  <si>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</si>
  <si>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</si>
  <si>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</si>
  <si>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</si>
  <si>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</si>
  <si>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</si>
  <si>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</si>
  <si>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</si>
  <si>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</si>
  <si>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</si>
  <si>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</si>
  <si>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</si>
  <si>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</si>
  <si>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</si>
  <si>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</si>
  <si>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</si>
  <si>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</si>
  <si>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</si>
  <si>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</si>
  <si>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</si>
  <si>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</si>
  <si>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</si>
  <si>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</si>
  <si>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</si>
  <si>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</si>
  <si>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</si>
  <si>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</si>
  <si>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</si>
  <si>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</si>
  <si>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</si>
  <si>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</si>
  <si>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</si>
  <si>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</si>
  <si>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</si>
  <si>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</si>
  <si>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</si>
  <si>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</si>
  <si>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</si>
  <si>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</si>
  <si>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</si>
  <si>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</si>
  <si>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</si>
  <si>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</si>
  <si>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</si>
  <si>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</si>
  <si>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</si>
  <si>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</si>
  <si>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</si>
  <si>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</si>
  <si>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</si>
  <si>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</si>
  <si>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</si>
  <si>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</si>
  <si>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</si>
  <si>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</si>
  <si>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</si>
  <si>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</si>
  <si>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</si>
  <si>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</si>
  <si>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</si>
  <si>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</si>
  <si>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</si>
  <si>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</si>
  <si>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</si>
  <si>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</si>
  <si>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</si>
  <si>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</si>
  <si>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</si>
  <si>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</si>
  <si>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</si>
  <si>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</si>
  <si>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</si>
  <si>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</si>
  <si>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</si>
  <si>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</si>
  <si>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</si>
  <si>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</si>
  <si>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</si>
  <si>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</si>
  <si>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</si>
  <si>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</si>
  <si>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</si>
  <si>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</si>
  <si>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</si>
  <si>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</si>
  <si>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</si>
  <si>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</si>
  <si>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</si>
  <si>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</si>
  <si>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</si>
  <si>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</si>
  <si>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</si>
  <si>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</si>
  <si>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</si>
  <si>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</si>
  <si>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</si>
  <si>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</si>
  <si>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</si>
  <si>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</si>
  <si>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</si>
  <si>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</si>
  <si>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</si>
  <si>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</si>
  <si>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</si>
  <si>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</si>
  <si>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</si>
  <si>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</si>
  <si>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</si>
  <si>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</si>
  <si>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</si>
  <si>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</si>
  <si>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</si>
  <si>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</si>
  <si>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</si>
  <si>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</si>
  <si>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</si>
  <si>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</si>
  <si>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</si>
  <si>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</si>
  <si>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</si>
  <si>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</si>
  <si>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</si>
  <si>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</si>
  <si>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</si>
  <si>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</si>
  <si>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</si>
  <si>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t>
  </si>
  <si>
    <t>Tiền gửi ngân hàng trên 3 tháng</t>
  </si>
  <si>
    <t>3. Tên Quỹ: Quỹ đầu tư Trái phiếu linh hoạt VND</t>
  </si>
  <si>
    <t xml:space="preserve">     VHM121025       </t>
  </si>
  <si>
    <t xml:space="preserve">     VBA121033       </t>
  </si>
  <si>
    <t xml:space="preserve">     VBA122001       </t>
  </si>
  <si>
    <t xml:space="preserve">     CTG123018       </t>
  </si>
  <si>
    <t xml:space="preserve">     VBA123036       </t>
  </si>
  <si>
    <t xml:space="preserve">     HDB124006       </t>
  </si>
  <si>
    <t xml:space="preserve">     TCX124011       </t>
  </si>
  <si>
    <t xml:space="preserve">     HDB124018       </t>
  </si>
  <si>
    <t xml:space="preserve">     CVT122009       </t>
  </si>
  <si>
    <t>4. Ngày lập báo cáo: 06/05/2025</t>
  </si>
  <si>
    <t>Ghi chú:</t>
  </si>
  <si>
    <t>Giá trái phiếu được xác định theo Sổ tay định giá được Ban Đại diện quỹ phê duyệt.</t>
  </si>
  <si>
    <t>(3) Ngân hàng giám sát đã nhận được xác nhận số dư từ tổ chức phát hành tại thời điểm báo cáo.</t>
  </si>
  <si>
    <r>
      <t xml:space="preserve">(1) (2): Gồm
- Hợp đồng tiền gửi 11 tỷ tại Ngân hàng Thương mại cổ phần Phát triển Thành phố Hồ Chí Minh </t>
    </r>
    <r>
      <rPr>
        <sz val="12"/>
        <color rgb="FFFF0000"/>
        <rFont val="Times New Roman"/>
        <family val="1"/>
      </rPr>
      <t>chưa</t>
    </r>
    <r>
      <rPr>
        <sz val="12"/>
        <rFont val="Times New Roman"/>
        <family val="1"/>
      </rPr>
      <t xml:space="preserve"> nhận được xác nhận số dư tại thời điểm báo cáo.
- Hợp đồng tiền gửi 2 tỷ tại Ngân hàng TMCP Sài Gòn - Hà Nội </t>
    </r>
    <r>
      <rPr>
        <sz val="12"/>
        <color rgb="FFFF0000"/>
        <rFont val="Times New Roman"/>
        <family val="1"/>
      </rPr>
      <t>chưa</t>
    </r>
    <r>
      <rPr>
        <sz val="12"/>
        <rFont val="Times New Roman"/>
        <family val="1"/>
      </rPr>
      <t xml:space="preserve"> nhận được xác nhận số dư tại thời điểm báo cáo.
- Hợp đồng tiền gửi 2 tỷ tại Ngân hàng TMCP Việt Nam Thịnh Vượng </t>
    </r>
    <r>
      <rPr>
        <sz val="12"/>
        <color rgb="FFFF0000"/>
        <rFont val="Times New Roman"/>
        <family val="1"/>
      </rPr>
      <t>chưa</t>
    </r>
    <r>
      <rPr>
        <sz val="12"/>
        <rFont val="Times New Roman"/>
        <family val="1"/>
      </rPr>
      <t xml:space="preserve"> nhận được xác nhận số dư tại thời điểm báo cáo.
- Hợp đồng tiền gửi 3 tỷ tại Ngân hàng TMCP Lộc Phát Việt Nam </t>
    </r>
    <r>
      <rPr>
        <sz val="12"/>
        <color rgb="FFFF0000"/>
        <rFont val="Times New Roman"/>
        <family val="1"/>
      </rPr>
      <t>chưa</t>
    </r>
    <r>
      <rPr>
        <sz val="12"/>
        <rFont val="Times New Roman"/>
        <family val="1"/>
      </rPr>
      <t xml:space="preserve"> nhận được xác nhận số dư tại thời điểm báo cáo.
- Hợp đồng tiền gửi 3 tỷ tại Ngân hàng TMCP Đầu tư và Phát triển Việt Nam.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</si>
</sst>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sz val="10"/>
      <name val="Arial"/>
      <family val="2"/>
    </font>
    <font>
      <sz val="12"/>
      <color rgb="FFFF0000"/>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9" fontId="18" fillId="0" borderId="0" applyFont="0" applyFill="0" applyBorder="0" applyAlignment="0" applyProtection="0"/>
    <xf numFmtId="0" fontId="1" fillId="0" borderId="0"/>
  </cellStyleXfs>
  <cellXfs count="6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10" fontId="7" fillId="0" borderId="1" xfId="2" applyNumberFormat="1" applyFont="1" applyFill="1" applyBorder="1" applyAlignment="1">
      <alignment horizontal="righ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xf numFmtId="0" fontId="5" fillId="0" borderId="0" xfId="3" applyFont="1" applyFill="1" applyAlignment="1">
      <alignment horizontal="left" vertical="center"/>
    </xf>
    <xf numFmtId="0" fontId="5" fillId="0" borderId="0" xfId="3" applyFont="1" applyFill="1" applyAlignment="1">
      <alignment horizontal="left" vertical="center" wrapText="1"/>
    </xf>
    <xf numFmtId="0" fontId="3" fillId="0" borderId="0" xfId="3" applyFont="1" applyFill="1" applyAlignment="1">
      <alignment horizontal="left" vertical="center" indent="4"/>
    </xf>
    <xf numFmtId="0" fontId="3" fillId="0" borderId="0" xfId="3" applyFont="1" applyFill="1" applyAlignment="1">
      <alignment horizontal="left" vertical="center" wrapText="1"/>
    </xf>
    <xf numFmtId="0" fontId="3" fillId="0" borderId="0" xfId="0" applyFont="1" applyFill="1" applyAlignment="1">
      <alignment vertical="center"/>
    </xf>
    <xf numFmtId="0" fontId="3" fillId="0" borderId="0" xfId="3" applyFont="1" applyFill="1" applyAlignment="1">
      <alignment horizontal="left" vertical="center" wrapText="1"/>
    </xf>
    <xf numFmtId="0" fontId="5" fillId="0" borderId="0" xfId="3" applyNumberFormat="1" applyFont="1" applyFill="1" applyBorder="1" applyAlignment="1" applyProtection="1">
      <alignment horizontal="left" vertical="center" wrapText="1"/>
    </xf>
    <xf numFmtId="0" fontId="3" fillId="0" borderId="0" xfId="3" applyFont="1" applyFill="1" applyAlignment="1">
      <alignment horizontal="left" vertical="center"/>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opLeftCell="A16" workbookViewId="0">
      <selection activeCell="I27" sqref="I27"/>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5" t="s">
        <v>0</v>
      </c>
      <c r="B1" s="55"/>
      <c r="C1" s="55"/>
      <c r="D1" s="55"/>
    </row>
    <row r="2" spans="1:4" ht="9" customHeight="1" x14ac:dyDescent="0.2">
      <c r="A2" s="55"/>
      <c r="B2" s="55"/>
      <c r="C2" s="55"/>
      <c r="D2" s="55"/>
    </row>
    <row r="3" spans="1:4" ht="15" customHeight="1" x14ac:dyDescent="0.25">
      <c r="A3" s="1" t="s">
        <v>1</v>
      </c>
      <c r="B3" s="1" t="s">
        <v>1</v>
      </c>
      <c r="C3" s="2" t="s">
        <v>2</v>
      </c>
      <c r="D3" s="1" t="s">
        <v>334</v>
      </c>
    </row>
    <row r="4" spans="1:4" ht="15" customHeight="1" x14ac:dyDescent="0.25">
      <c r="A4" s="1" t="s">
        <v>1</v>
      </c>
      <c r="B4" s="1" t="s">
        <v>1</v>
      </c>
      <c r="C4" s="2"/>
      <c r="D4" s="1">
        <v>4</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0" t="s">
        <v>335</v>
      </c>
      <c r="B7" s="30"/>
      <c r="C7" s="1"/>
      <c r="D7" s="1" t="s">
        <v>1</v>
      </c>
    </row>
    <row r="8" spans="1:4" ht="15" customHeight="1" x14ac:dyDescent="0.25">
      <c r="A8" s="30" t="s">
        <v>336</v>
      </c>
      <c r="B8" s="30"/>
      <c r="C8" s="1"/>
      <c r="D8" s="1" t="s">
        <v>1</v>
      </c>
    </row>
    <row r="9" spans="1:4" ht="15" customHeight="1" x14ac:dyDescent="0.25">
      <c r="A9" s="56" t="s">
        <v>340</v>
      </c>
      <c r="B9" s="56"/>
      <c r="C9" s="1"/>
      <c r="D9" s="1" t="s">
        <v>1</v>
      </c>
    </row>
    <row r="10" spans="1:4" ht="15" customHeight="1" x14ac:dyDescent="0.25">
      <c r="A10" s="56" t="s">
        <v>350</v>
      </c>
      <c r="B10" s="56"/>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4" t="s">
        <v>51</v>
      </c>
      <c r="B33" s="54"/>
      <c r="C33" s="54" t="s">
        <v>52</v>
      </c>
      <c r="D33" s="54"/>
    </row>
    <row r="34" spans="1:4" ht="15" customHeight="1" x14ac:dyDescent="0.2">
      <c r="A34" s="53" t="s">
        <v>53</v>
      </c>
      <c r="B34" s="53"/>
      <c r="C34" s="53" t="s">
        <v>53</v>
      </c>
      <c r="D34" s="53"/>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zoomScaleNormal="100" workbookViewId="0">
      <selection activeCell="J16" sqref="J16"/>
    </sheetView>
  </sheetViews>
  <sheetFormatPr defaultRowHeight="12.75" x14ac:dyDescent="0.2"/>
  <cols>
    <col min="1" max="1" width="6.85546875" style="12" customWidth="1"/>
    <col min="2" max="2" width="41.7109375" style="12" customWidth="1"/>
    <col min="3" max="3" width="10.28515625" style="12" customWidth="1"/>
    <col min="4" max="5" width="18.710937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9608295559</v>
      </c>
      <c r="E3" s="25">
        <v>10002107410</v>
      </c>
      <c r="F3" s="9">
        <v>0.55551633325656802</v>
      </c>
      <c r="G3" s="26"/>
    </row>
    <row r="4" spans="1:7" ht="15" customHeight="1" x14ac:dyDescent="0.25">
      <c r="A4" s="13" t="s">
        <v>1</v>
      </c>
      <c r="B4" s="13" t="s">
        <v>64</v>
      </c>
      <c r="C4" s="13" t="s">
        <v>65</v>
      </c>
      <c r="D4" s="27">
        <v>1108295559</v>
      </c>
      <c r="E4" s="27">
        <v>2002107410</v>
      </c>
      <c r="F4" s="28">
        <v>4.502464045580215</v>
      </c>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337</v>
      </c>
      <c r="C6" s="13" t="s">
        <v>68</v>
      </c>
      <c r="D6" s="27">
        <v>8500000000</v>
      </c>
      <c r="E6" s="27">
        <v>8000000000</v>
      </c>
      <c r="F6" s="28">
        <v>0.49853372434017595</v>
      </c>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91358512888</v>
      </c>
      <c r="E8" s="15">
        <v>91350450704</v>
      </c>
      <c r="F8" s="9">
        <v>0.93601096586210741</v>
      </c>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1084429477</v>
      </c>
      <c r="E13" s="15">
        <v>774415579</v>
      </c>
      <c r="F13" s="9">
        <v>1.0370437389184444</v>
      </c>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1950743836</v>
      </c>
      <c r="E16" s="15">
        <v>1677284932</v>
      </c>
      <c r="F16" s="9">
        <v>2.324623171881723</v>
      </c>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5"/>
      <c r="E21" s="15"/>
      <c r="F21" s="52"/>
      <c r="G21" s="26"/>
    </row>
    <row r="22" spans="1:7" ht="15" customHeight="1" x14ac:dyDescent="0.25">
      <c r="A22" s="13" t="s">
        <v>66</v>
      </c>
      <c r="B22" s="13" t="s">
        <v>66</v>
      </c>
      <c r="C22" s="13" t="s">
        <v>66</v>
      </c>
      <c r="D22" s="13"/>
      <c r="E22" s="13"/>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104001981760</v>
      </c>
      <c r="E30" s="19">
        <v>103804258625</v>
      </c>
      <c r="F30" s="21">
        <v>0.89054140034515339</v>
      </c>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616358005</v>
      </c>
      <c r="E37" s="15">
        <v>437072800</v>
      </c>
      <c r="F37" s="9">
        <v>2.3620373044676897</v>
      </c>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616358005</v>
      </c>
      <c r="E40" s="19">
        <v>437072800</v>
      </c>
      <c r="F40" s="21">
        <v>2.3620373044676897</v>
      </c>
      <c r="G40" s="37"/>
    </row>
    <row r="41" spans="1:7" s="36" customFormat="1" ht="15" customHeight="1" x14ac:dyDescent="0.25">
      <c r="A41" s="35" t="s">
        <v>1</v>
      </c>
      <c r="B41" s="35" t="s">
        <v>111</v>
      </c>
      <c r="C41" s="35" t="s">
        <v>112</v>
      </c>
      <c r="D41" s="19">
        <v>103385623755</v>
      </c>
      <c r="E41" s="19">
        <v>103367185825</v>
      </c>
      <c r="F41" s="21">
        <v>0.88724614317316741</v>
      </c>
      <c r="G41" s="37"/>
    </row>
    <row r="42" spans="1:7" s="36" customFormat="1" ht="15" customHeight="1" x14ac:dyDescent="0.25">
      <c r="A42" s="35" t="s">
        <v>1</v>
      </c>
      <c r="B42" s="35" t="s">
        <v>113</v>
      </c>
      <c r="C42" s="35" t="s">
        <v>114</v>
      </c>
      <c r="D42" s="38">
        <v>9415910.0800000001</v>
      </c>
      <c r="E42" s="38">
        <v>9457718.5800000001</v>
      </c>
      <c r="F42" s="21">
        <v>0.84253459859627799</v>
      </c>
      <c r="G42" s="37"/>
    </row>
    <row r="43" spans="1:7" s="36" customFormat="1" ht="15" customHeight="1" x14ac:dyDescent="0.25">
      <c r="A43" s="35" t="s">
        <v>1</v>
      </c>
      <c r="B43" s="35" t="s">
        <v>115</v>
      </c>
      <c r="C43" s="35" t="s">
        <v>116</v>
      </c>
      <c r="D43" s="38">
        <v>10979.88</v>
      </c>
      <c r="E43" s="38">
        <v>10929.39</v>
      </c>
      <c r="F43" s="21">
        <v>1.0530673078490818</v>
      </c>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25" zoomScale="89" zoomScaleNormal="89" workbookViewId="0">
      <selection activeCell="H42" sqref="H42"/>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617066563</v>
      </c>
      <c r="E2" s="24">
        <v>635904376</v>
      </c>
      <c r="F2" s="24">
        <v>2437056703</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310013898</v>
      </c>
      <c r="E5" s="15">
        <v>320490161</v>
      </c>
      <c r="F5" s="15">
        <v>1245379703</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307052665</v>
      </c>
      <c r="E7" s="15">
        <v>315414215</v>
      </c>
      <c r="F7" s="15">
        <v>1191677000</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148822122</v>
      </c>
      <c r="E11" s="24">
        <v>149700268</v>
      </c>
      <c r="F11" s="24">
        <v>592445713</v>
      </c>
      <c r="J11" s="26"/>
      <c r="K11" s="26"/>
      <c r="L11" s="26"/>
    </row>
    <row r="12" spans="1:12" ht="15.75" x14ac:dyDescent="0.25">
      <c r="A12" s="13" t="s">
        <v>8</v>
      </c>
      <c r="B12" s="33" t="s">
        <v>126</v>
      </c>
      <c r="C12" s="13" t="s">
        <v>127</v>
      </c>
      <c r="D12" s="15">
        <v>76608151</v>
      </c>
      <c r="E12" s="15">
        <v>78256505</v>
      </c>
      <c r="F12" s="15">
        <v>302891275</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20569765</v>
      </c>
      <c r="E14" s="15">
        <v>20574577</v>
      </c>
      <c r="F14" s="15">
        <v>84172468</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118800000</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10939735</v>
      </c>
      <c r="E24" s="15">
        <v>11304393</v>
      </c>
      <c r="F24" s="15">
        <v>43758940</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36000000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c r="E32" s="15"/>
      <c r="F32" s="15">
        <v>1850445</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2004471</v>
      </c>
      <c r="E35" s="15">
        <v>864793</v>
      </c>
      <c r="F35" s="15">
        <v>4972585</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468244441</v>
      </c>
      <c r="E38" s="24">
        <v>486204108</v>
      </c>
      <c r="F38" s="24">
        <v>1844610990</v>
      </c>
      <c r="J38" s="26"/>
      <c r="K38" s="26"/>
      <c r="L38" s="26"/>
    </row>
    <row r="39" spans="1:12" ht="15.75" x14ac:dyDescent="0.25">
      <c r="A39" s="49" t="s">
        <v>147</v>
      </c>
      <c r="B39" s="34" t="s">
        <v>148</v>
      </c>
      <c r="C39" s="49" t="s">
        <v>149</v>
      </c>
      <c r="D39" s="24">
        <v>8062184</v>
      </c>
      <c r="E39" s="24">
        <v>71115638</v>
      </c>
      <c r="F39" s="24">
        <v>22393641</v>
      </c>
      <c r="J39" s="26"/>
      <c r="K39" s="26"/>
      <c r="L39" s="26"/>
    </row>
    <row r="40" spans="1:12" ht="31.5" x14ac:dyDescent="0.25">
      <c r="A40" s="13" t="s">
        <v>8</v>
      </c>
      <c r="B40" s="33" t="s">
        <v>150</v>
      </c>
      <c r="C40" s="13" t="s">
        <v>151</v>
      </c>
      <c r="D40" s="15"/>
      <c r="E40" s="15"/>
      <c r="F40" s="15">
        <v>-41034266</v>
      </c>
      <c r="J40" s="26"/>
      <c r="K40" s="26"/>
      <c r="L40" s="26"/>
    </row>
    <row r="41" spans="1:12" ht="15.75" x14ac:dyDescent="0.25">
      <c r="A41" s="13" t="s">
        <v>11</v>
      </c>
      <c r="B41" s="33" t="s">
        <v>152</v>
      </c>
      <c r="C41" s="13" t="s">
        <v>153</v>
      </c>
      <c r="D41" s="15">
        <v>8062184</v>
      </c>
      <c r="E41" s="15">
        <v>71115638</v>
      </c>
      <c r="F41" s="15">
        <v>63427907</v>
      </c>
      <c r="J41" s="26"/>
      <c r="K41" s="26"/>
      <c r="L41" s="26"/>
    </row>
    <row r="42" spans="1:12" ht="31.5" x14ac:dyDescent="0.25">
      <c r="A42" s="49" t="s">
        <v>154</v>
      </c>
      <c r="B42" s="34" t="s">
        <v>155</v>
      </c>
      <c r="C42" s="49" t="s">
        <v>156</v>
      </c>
      <c r="D42" s="24">
        <v>476306625</v>
      </c>
      <c r="E42" s="24">
        <v>557319746</v>
      </c>
      <c r="F42" s="24">
        <v>1867004631</v>
      </c>
      <c r="J42" s="26"/>
      <c r="K42" s="26"/>
      <c r="L42" s="26"/>
    </row>
    <row r="43" spans="1:12" ht="15.75" x14ac:dyDescent="0.25">
      <c r="A43" s="49" t="s">
        <v>157</v>
      </c>
      <c r="B43" s="34" t="s">
        <v>158</v>
      </c>
      <c r="C43" s="49" t="s">
        <v>159</v>
      </c>
      <c r="D43" s="24">
        <v>103367185825</v>
      </c>
      <c r="E43" s="24">
        <v>102203478741</v>
      </c>
      <c r="F43" s="24">
        <v>108043167944</v>
      </c>
      <c r="J43" s="26"/>
      <c r="K43" s="26"/>
      <c r="L43" s="26"/>
    </row>
    <row r="44" spans="1:12" ht="31.5" x14ac:dyDescent="0.25">
      <c r="A44" s="49" t="s">
        <v>160</v>
      </c>
      <c r="B44" s="34" t="s">
        <v>161</v>
      </c>
      <c r="C44" s="49" t="s">
        <v>162</v>
      </c>
      <c r="D44" s="24">
        <v>18437930</v>
      </c>
      <c r="E44" s="24">
        <v>1163707084</v>
      </c>
      <c r="F44" s="24">
        <v>-4657544189</v>
      </c>
      <c r="J44" s="26"/>
      <c r="K44" s="26"/>
      <c r="L44" s="26"/>
    </row>
    <row r="45" spans="1:12" ht="31.5" x14ac:dyDescent="0.25">
      <c r="A45" s="13" t="s">
        <v>8</v>
      </c>
      <c r="B45" s="33" t="s">
        <v>163</v>
      </c>
      <c r="C45" s="13" t="s">
        <v>164</v>
      </c>
      <c r="D45" s="15">
        <v>476306625</v>
      </c>
      <c r="E45" s="15">
        <v>557319746</v>
      </c>
      <c r="F45" s="15">
        <v>1867004631</v>
      </c>
      <c r="J45" s="26"/>
      <c r="K45" s="26"/>
      <c r="L45" s="26"/>
    </row>
    <row r="46" spans="1:12" ht="31.5" x14ac:dyDescent="0.25">
      <c r="A46" s="13" t="s">
        <v>11</v>
      </c>
      <c r="B46" s="33" t="s">
        <v>165</v>
      </c>
      <c r="C46" s="13" t="s">
        <v>166</v>
      </c>
      <c r="D46" s="25"/>
      <c r="E46" s="13"/>
      <c r="F46" s="25"/>
      <c r="J46" s="26"/>
      <c r="K46" s="26"/>
      <c r="L46" s="26"/>
    </row>
    <row r="47" spans="1:12" ht="31.5" x14ac:dyDescent="0.25">
      <c r="A47" s="13" t="s">
        <v>14</v>
      </c>
      <c r="B47" s="33" t="s">
        <v>167</v>
      </c>
      <c r="C47" s="13" t="s">
        <v>168</v>
      </c>
      <c r="D47" s="15">
        <v>-457868695</v>
      </c>
      <c r="E47" s="15">
        <v>606387338</v>
      </c>
      <c r="F47" s="25">
        <v>-6524548820</v>
      </c>
      <c r="J47" s="26"/>
      <c r="K47" s="26"/>
      <c r="L47" s="26"/>
    </row>
    <row r="48" spans="1:12" ht="15.75" x14ac:dyDescent="0.25">
      <c r="A48" s="49" t="s">
        <v>169</v>
      </c>
      <c r="B48" s="34" t="s">
        <v>170</v>
      </c>
      <c r="C48" s="49" t="s">
        <v>171</v>
      </c>
      <c r="D48" s="24">
        <v>103385623755</v>
      </c>
      <c r="E48" s="24">
        <v>103367185825</v>
      </c>
      <c r="F48" s="24">
        <v>103385623755</v>
      </c>
      <c r="J48" s="26"/>
      <c r="K48" s="26"/>
      <c r="L48" s="26"/>
    </row>
    <row r="49" spans="1:12" ht="15.75" x14ac:dyDescent="0.25">
      <c r="A49" s="49" t="s">
        <v>172</v>
      </c>
      <c r="B49" s="34" t="s">
        <v>173</v>
      </c>
      <c r="C49" s="49" t="s">
        <v>174</v>
      </c>
      <c r="D49" s="24"/>
      <c r="E49" s="49"/>
      <c r="F49" s="24"/>
      <c r="J49" s="26"/>
      <c r="K49" s="26"/>
      <c r="L49" s="26"/>
    </row>
    <row r="50" spans="1:12" ht="15.75" x14ac:dyDescent="0.25">
      <c r="A50" s="13" t="s">
        <v>1</v>
      </c>
      <c r="B50" s="33" t="s">
        <v>175</v>
      </c>
      <c r="C50" s="13" t="s">
        <v>176</v>
      </c>
      <c r="D50" s="24"/>
      <c r="E50" s="13"/>
      <c r="F50" s="24"/>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5"/>
  <sheetViews>
    <sheetView tabSelected="1" topLeftCell="A19" zoomScale="80" zoomScaleNormal="80" workbookViewId="0">
      <selection activeCell="J41" sqref="J41"/>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57" t="s">
        <v>182</v>
      </c>
      <c r="C2" s="57"/>
      <c r="D2" s="57"/>
      <c r="E2" s="57"/>
      <c r="F2" s="57"/>
      <c r="G2" s="57"/>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344</v>
      </c>
      <c r="C13" s="13">
        <v>2251.1</v>
      </c>
      <c r="D13" s="14">
        <v>3770</v>
      </c>
      <c r="E13" s="14">
        <v>92041.09</v>
      </c>
      <c r="F13" s="15">
        <v>346994909</v>
      </c>
      <c r="G13" s="9">
        <v>3.3364259327359957E-3</v>
      </c>
    </row>
    <row r="14" spans="1:7" ht="15" customHeight="1" x14ac:dyDescent="0.25">
      <c r="A14" s="13"/>
      <c r="B14" s="13" t="s">
        <v>349</v>
      </c>
      <c r="C14" s="13">
        <v>2251.1999999999998</v>
      </c>
      <c r="D14" s="14">
        <v>180000</v>
      </c>
      <c r="E14" s="14">
        <v>99846.79</v>
      </c>
      <c r="F14" s="15">
        <v>17972422200</v>
      </c>
      <c r="G14" s="9">
        <v>0.17280845899142605</v>
      </c>
    </row>
    <row r="15" spans="1:7" ht="15" customHeight="1" x14ac:dyDescent="0.25">
      <c r="A15" s="13"/>
      <c r="B15" s="13" t="s">
        <v>346</v>
      </c>
      <c r="C15" s="13">
        <v>2251.3000000000002</v>
      </c>
      <c r="D15" s="14">
        <v>20000</v>
      </c>
      <c r="E15" s="14">
        <v>100693.3</v>
      </c>
      <c r="F15" s="15">
        <v>2013866000</v>
      </c>
      <c r="G15" s="9">
        <v>1.9363727170577331E-2</v>
      </c>
    </row>
    <row r="16" spans="1:7" ht="15" customHeight="1" x14ac:dyDescent="0.25">
      <c r="A16" s="13"/>
      <c r="B16" s="13" t="s">
        <v>348</v>
      </c>
      <c r="C16" s="13">
        <v>2251.4</v>
      </c>
      <c r="D16" s="14">
        <v>46290</v>
      </c>
      <c r="E16" s="14">
        <v>100181.65</v>
      </c>
      <c r="F16" s="15">
        <v>4637408579</v>
      </c>
      <c r="G16" s="9">
        <v>4.4589617433459183E-2</v>
      </c>
    </row>
    <row r="17" spans="1:7" ht="15" customHeight="1" x14ac:dyDescent="0.25">
      <c r="A17" s="13"/>
      <c r="B17" s="13" t="s">
        <v>347</v>
      </c>
      <c r="C17" s="13">
        <v>2251.5</v>
      </c>
      <c r="D17" s="14">
        <v>14948</v>
      </c>
      <c r="E17" s="14">
        <v>99999.59</v>
      </c>
      <c r="F17" s="15">
        <v>1494793871</v>
      </c>
      <c r="G17" s="9">
        <v>1.4372744112217579E-2</v>
      </c>
    </row>
    <row r="18" spans="1:7" ht="15" customHeight="1" x14ac:dyDescent="0.25">
      <c r="A18" s="13"/>
      <c r="B18" s="13" t="s">
        <v>342</v>
      </c>
      <c r="C18" s="13">
        <v>2251.6</v>
      </c>
      <c r="D18" s="14">
        <v>3858</v>
      </c>
      <c r="E18" s="14">
        <v>949570.34</v>
      </c>
      <c r="F18" s="15">
        <v>3663442372</v>
      </c>
      <c r="G18" s="9">
        <v>3.5224736202180612E-2</v>
      </c>
    </row>
    <row r="19" spans="1:7" ht="15" customHeight="1" x14ac:dyDescent="0.25">
      <c r="A19" s="13"/>
      <c r="B19" s="13" t="s">
        <v>343</v>
      </c>
      <c r="C19" s="13">
        <v>2251.6999999999998</v>
      </c>
      <c r="D19" s="14">
        <v>1010</v>
      </c>
      <c r="E19" s="14">
        <v>99872.88</v>
      </c>
      <c r="F19" s="15">
        <v>100871609</v>
      </c>
      <c r="G19" s="9">
        <v>9.6990083547423352E-4</v>
      </c>
    </row>
    <row r="20" spans="1:7" ht="15" customHeight="1" x14ac:dyDescent="0.25">
      <c r="A20" s="13"/>
      <c r="B20" s="13" t="s">
        <v>345</v>
      </c>
      <c r="C20" s="13">
        <v>2251.8000000000002</v>
      </c>
      <c r="D20" s="14">
        <v>68269</v>
      </c>
      <c r="E20" s="14">
        <v>99214.78</v>
      </c>
      <c r="F20" s="15">
        <v>6773293816</v>
      </c>
      <c r="G20" s="9">
        <v>6.5126584141736651E-2</v>
      </c>
    </row>
    <row r="21" spans="1:7" ht="15" customHeight="1" x14ac:dyDescent="0.25">
      <c r="A21" s="13"/>
      <c r="B21" s="18" t="s">
        <v>341</v>
      </c>
      <c r="C21" s="13">
        <v>2251.9</v>
      </c>
      <c r="D21" s="14">
        <v>62806</v>
      </c>
      <c r="E21" s="14">
        <v>101191.28</v>
      </c>
      <c r="F21" s="15">
        <v>6355419532</v>
      </c>
      <c r="G21" s="9">
        <v>6.1108638743693107E-2</v>
      </c>
    </row>
    <row r="22" spans="1:7" s="36" customFormat="1" ht="15" customHeight="1" x14ac:dyDescent="0.25">
      <c r="A22" s="35" t="s">
        <v>1</v>
      </c>
      <c r="B22" s="35" t="s">
        <v>183</v>
      </c>
      <c r="C22" s="35" t="s">
        <v>194</v>
      </c>
      <c r="D22" s="19">
        <v>400951</v>
      </c>
      <c r="E22" s="19"/>
      <c r="F22" s="19">
        <v>43358512888</v>
      </c>
      <c r="G22" s="21">
        <v>0.41690083356350072</v>
      </c>
    </row>
    <row r="23" spans="1:7" ht="15" customHeight="1" x14ac:dyDescent="0.25">
      <c r="A23" s="32" t="s">
        <v>195</v>
      </c>
      <c r="B23" s="32" t="s">
        <v>196</v>
      </c>
      <c r="C23" s="32" t="s">
        <v>197</v>
      </c>
      <c r="D23" s="32" t="s">
        <v>1</v>
      </c>
      <c r="E23" s="32" t="s">
        <v>1</v>
      </c>
      <c r="F23" s="32" t="s">
        <v>1</v>
      </c>
      <c r="G23" s="9"/>
    </row>
    <row r="24" spans="1:7" ht="15" customHeight="1" x14ac:dyDescent="0.25">
      <c r="A24" s="13" t="s">
        <v>66</v>
      </c>
      <c r="B24" s="13" t="s">
        <v>66</v>
      </c>
      <c r="C24" s="13" t="s">
        <v>66</v>
      </c>
      <c r="D24" s="13" t="s">
        <v>66</v>
      </c>
      <c r="E24" s="13" t="s">
        <v>66</v>
      </c>
      <c r="F24" s="13" t="s">
        <v>66</v>
      </c>
      <c r="G24" s="9"/>
    </row>
    <row r="25" spans="1:7" s="36" customFormat="1" ht="15.75" customHeight="1" x14ac:dyDescent="0.25">
      <c r="A25" s="35" t="s">
        <v>1</v>
      </c>
      <c r="B25" s="35" t="s">
        <v>183</v>
      </c>
      <c r="C25" s="35" t="s">
        <v>198</v>
      </c>
      <c r="D25" s="35" t="s">
        <v>1</v>
      </c>
      <c r="E25" s="35" t="s">
        <v>1</v>
      </c>
      <c r="F25" s="35" t="s">
        <v>1</v>
      </c>
      <c r="G25" s="21"/>
    </row>
    <row r="26" spans="1:7" ht="15" customHeight="1" x14ac:dyDescent="0.25">
      <c r="A26" s="13" t="s">
        <v>1</v>
      </c>
      <c r="B26" s="13" t="s">
        <v>199</v>
      </c>
      <c r="C26" s="13" t="s">
        <v>200</v>
      </c>
      <c r="D26" s="15">
        <v>400951</v>
      </c>
      <c r="E26" s="13"/>
      <c r="F26" s="15">
        <v>43358512888</v>
      </c>
      <c r="G26" s="9">
        <v>0.41690083356350072</v>
      </c>
    </row>
    <row r="27" spans="1:7" ht="15" customHeight="1" x14ac:dyDescent="0.25">
      <c r="A27" s="32" t="s">
        <v>201</v>
      </c>
      <c r="B27" s="32" t="s">
        <v>202</v>
      </c>
      <c r="C27" s="32" t="s">
        <v>203</v>
      </c>
      <c r="D27" s="35" t="s">
        <v>1</v>
      </c>
      <c r="E27" s="32" t="s">
        <v>1</v>
      </c>
      <c r="F27" s="32" t="s">
        <v>1</v>
      </c>
      <c r="G27" s="9"/>
    </row>
    <row r="28" spans="1:7" ht="15" customHeight="1" x14ac:dyDescent="0.25">
      <c r="A28" s="13" t="s">
        <v>66</v>
      </c>
      <c r="B28" s="13" t="s">
        <v>66</v>
      </c>
      <c r="C28" s="13" t="s">
        <v>66</v>
      </c>
      <c r="D28" s="13" t="s">
        <v>66</v>
      </c>
      <c r="E28" s="13" t="s">
        <v>66</v>
      </c>
      <c r="F28" s="13" t="s">
        <v>66</v>
      </c>
      <c r="G28" s="9"/>
    </row>
    <row r="29" spans="1:7" s="36" customFormat="1" ht="15" customHeight="1" x14ac:dyDescent="0.25">
      <c r="A29" s="35" t="s">
        <v>1</v>
      </c>
      <c r="B29" s="35" t="s">
        <v>183</v>
      </c>
      <c r="C29" s="35" t="s">
        <v>204</v>
      </c>
      <c r="D29" s="35" t="s">
        <v>1</v>
      </c>
      <c r="E29" s="35" t="s">
        <v>1</v>
      </c>
      <c r="F29" s="19">
        <v>3035173313</v>
      </c>
      <c r="G29" s="21">
        <v>2.9183802670261733E-2</v>
      </c>
    </row>
    <row r="30" spans="1:7" ht="15" customHeight="1" x14ac:dyDescent="0.25">
      <c r="A30" s="32" t="s">
        <v>205</v>
      </c>
      <c r="B30" s="32" t="s">
        <v>64</v>
      </c>
      <c r="C30" s="32" t="s">
        <v>206</v>
      </c>
      <c r="D30" s="32" t="s">
        <v>1</v>
      </c>
      <c r="E30" s="32" t="s">
        <v>1</v>
      </c>
      <c r="F30" s="32" t="s">
        <v>1</v>
      </c>
      <c r="G30" s="32"/>
    </row>
    <row r="31" spans="1:7" ht="15" customHeight="1" x14ac:dyDescent="0.25">
      <c r="A31" s="13" t="s">
        <v>1</v>
      </c>
      <c r="B31" s="13" t="s">
        <v>207</v>
      </c>
      <c r="C31" s="13" t="s">
        <v>208</v>
      </c>
      <c r="D31" s="13" t="s">
        <v>1</v>
      </c>
      <c r="E31" s="13" t="s">
        <v>1</v>
      </c>
      <c r="F31" s="16">
        <v>1108295559</v>
      </c>
      <c r="G31" s="9">
        <v>1.0656485003887295E-2</v>
      </c>
    </row>
    <row r="32" spans="1:7" ht="15" customHeight="1" x14ac:dyDescent="0.25">
      <c r="A32" s="13" t="s">
        <v>66</v>
      </c>
      <c r="B32" s="13" t="s">
        <v>66</v>
      </c>
      <c r="C32" s="13" t="s">
        <v>66</v>
      </c>
      <c r="D32" s="13" t="s">
        <v>66</v>
      </c>
      <c r="E32" s="13" t="s">
        <v>66</v>
      </c>
      <c r="F32" s="17" t="s">
        <v>66</v>
      </c>
      <c r="G32" s="13"/>
    </row>
    <row r="33" spans="1:7" ht="15" customHeight="1" x14ac:dyDescent="0.25">
      <c r="A33" s="13" t="s">
        <v>1</v>
      </c>
      <c r="B33" s="18" t="s">
        <v>337</v>
      </c>
      <c r="C33" s="13" t="s">
        <v>209</v>
      </c>
      <c r="D33" s="13" t="s">
        <v>1</v>
      </c>
      <c r="E33" s="13" t="s">
        <v>1</v>
      </c>
      <c r="F33" s="16">
        <v>8500000000</v>
      </c>
      <c r="G33" s="10">
        <v>8.1729211849203134E-2</v>
      </c>
    </row>
    <row r="34" spans="1:7" ht="15" customHeight="1" x14ac:dyDescent="0.25">
      <c r="A34" s="13" t="s">
        <v>66</v>
      </c>
      <c r="B34" s="13" t="s">
        <v>66</v>
      </c>
      <c r="C34" s="13" t="s">
        <v>66</v>
      </c>
      <c r="D34" s="13" t="s">
        <v>66</v>
      </c>
      <c r="E34" s="13" t="s">
        <v>66</v>
      </c>
      <c r="F34" s="17" t="s">
        <v>66</v>
      </c>
      <c r="G34" s="13"/>
    </row>
    <row r="35" spans="1:7" ht="15" customHeight="1" x14ac:dyDescent="0.25">
      <c r="A35" s="13" t="s">
        <v>1</v>
      </c>
      <c r="B35" s="18" t="s">
        <v>326</v>
      </c>
      <c r="C35" s="13">
        <v>2261</v>
      </c>
      <c r="D35" s="13" t="s">
        <v>1</v>
      </c>
      <c r="E35" s="13" t="s">
        <v>1</v>
      </c>
      <c r="F35" s="16">
        <v>35000000000</v>
      </c>
      <c r="G35" s="9">
        <v>0.33653204879083642</v>
      </c>
    </row>
    <row r="36" spans="1:7" ht="15" customHeight="1" x14ac:dyDescent="0.25">
      <c r="A36" s="13" t="s">
        <v>66</v>
      </c>
      <c r="B36" s="18" t="s">
        <v>338</v>
      </c>
      <c r="C36" s="13" t="s">
        <v>66</v>
      </c>
      <c r="D36" s="13" t="s">
        <v>66</v>
      </c>
      <c r="E36" s="13" t="s">
        <v>66</v>
      </c>
      <c r="F36" s="16" t="s">
        <v>66</v>
      </c>
      <c r="G36" s="9"/>
    </row>
    <row r="37" spans="1:7" ht="15" customHeight="1" x14ac:dyDescent="0.25">
      <c r="A37" s="13" t="s">
        <v>1</v>
      </c>
      <c r="B37" s="18" t="s">
        <v>339</v>
      </c>
      <c r="C37" s="13">
        <v>2262</v>
      </c>
      <c r="D37" s="13" t="s">
        <v>1</v>
      </c>
      <c r="E37" s="13" t="s">
        <v>1</v>
      </c>
      <c r="F37" s="16">
        <v>13000000000</v>
      </c>
      <c r="G37" s="9">
        <v>0.12499761812231067</v>
      </c>
    </row>
    <row r="38" spans="1:7" s="36" customFormat="1" ht="15" customHeight="1" x14ac:dyDescent="0.25">
      <c r="A38" s="35" t="s">
        <v>1</v>
      </c>
      <c r="B38" s="35" t="s">
        <v>183</v>
      </c>
      <c r="C38" s="35">
        <v>2263</v>
      </c>
      <c r="D38" s="35"/>
      <c r="E38" s="35"/>
      <c r="F38" s="39">
        <v>57608295559</v>
      </c>
      <c r="G38" s="21">
        <v>0.55391536376623751</v>
      </c>
    </row>
    <row r="39" spans="1:7" ht="15" customHeight="1" x14ac:dyDescent="0.25">
      <c r="A39" s="32" t="s">
        <v>160</v>
      </c>
      <c r="B39" s="32" t="s">
        <v>210</v>
      </c>
      <c r="C39" s="32" t="s">
        <v>211</v>
      </c>
      <c r="D39" s="19">
        <v>400951</v>
      </c>
      <c r="E39" s="13"/>
      <c r="F39" s="20">
        <v>104001981760</v>
      </c>
      <c r="G39" s="21">
        <v>1</v>
      </c>
    </row>
    <row r="40" spans="1:7" ht="15" customHeight="1" x14ac:dyDescent="0.25">
      <c r="A40" s="22" t="s">
        <v>1</v>
      </c>
      <c r="B40" s="22" t="s">
        <v>1</v>
      </c>
      <c r="C40" s="22" t="s">
        <v>1</v>
      </c>
      <c r="D40" s="22" t="s">
        <v>1</v>
      </c>
      <c r="E40" s="22" t="s">
        <v>1</v>
      </c>
      <c r="F40" s="22" t="s">
        <v>1</v>
      </c>
      <c r="G40" s="22" t="s">
        <v>1</v>
      </c>
    </row>
    <row r="42" spans="1:7" ht="15.75" x14ac:dyDescent="0.2">
      <c r="A42" s="59" t="s">
        <v>351</v>
      </c>
      <c r="B42" s="60"/>
      <c r="C42" s="60"/>
      <c r="D42" s="60"/>
      <c r="E42" s="60"/>
      <c r="F42" s="60"/>
      <c r="G42" s="60"/>
    </row>
    <row r="43" spans="1:7" ht="15.75" x14ac:dyDescent="0.2">
      <c r="A43" s="61" t="s">
        <v>352</v>
      </c>
      <c r="B43" s="62"/>
      <c r="C43" s="62"/>
      <c r="D43" s="62"/>
      <c r="E43" s="62"/>
      <c r="F43" s="62"/>
      <c r="G43" s="62"/>
    </row>
    <row r="44" spans="1:7" ht="123" customHeight="1" x14ac:dyDescent="0.2">
      <c r="A44" s="63"/>
      <c r="B44" s="64" t="s">
        <v>354</v>
      </c>
      <c r="C44" s="64"/>
      <c r="D44" s="64"/>
      <c r="E44" s="64"/>
      <c r="F44" s="64"/>
      <c r="G44" s="64"/>
    </row>
    <row r="45" spans="1:7" ht="21" customHeight="1" x14ac:dyDescent="0.2">
      <c r="A45" s="65"/>
      <c r="B45" s="66" t="s">
        <v>353</v>
      </c>
      <c r="C45" s="66"/>
      <c r="D45" s="66"/>
      <c r="E45" s="66"/>
      <c r="F45" s="66"/>
      <c r="G45" s="66"/>
    </row>
  </sheetData>
  <mergeCells count="2">
    <mergeCell ref="B2:G2"/>
    <mergeCell ref="B44:G44"/>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58" t="s">
        <v>5</v>
      </c>
      <c r="B1" s="58" t="s">
        <v>212</v>
      </c>
      <c r="C1" s="58" t="s">
        <v>213</v>
      </c>
      <c r="D1" s="58" t="s">
        <v>214</v>
      </c>
      <c r="E1" s="58" t="s">
        <v>215</v>
      </c>
      <c r="F1" s="58" t="s">
        <v>216</v>
      </c>
      <c r="G1" s="58" t="s">
        <v>217</v>
      </c>
      <c r="H1" s="58"/>
      <c r="I1" s="58" t="s">
        <v>218</v>
      </c>
      <c r="J1" s="58"/>
    </row>
    <row r="2" spans="1:10" ht="63" x14ac:dyDescent="0.2">
      <c r="A2" s="58"/>
      <c r="B2" s="58"/>
      <c r="C2" s="58"/>
      <c r="D2" s="58"/>
      <c r="E2" s="58"/>
      <c r="F2" s="58"/>
      <c r="G2" s="7" t="s">
        <v>219</v>
      </c>
      <c r="H2" s="7" t="s">
        <v>220</v>
      </c>
      <c r="I2" s="7" t="s">
        <v>219</v>
      </c>
      <c r="J2" s="7" t="s">
        <v>221</v>
      </c>
    </row>
    <row r="3" spans="1:10" ht="15.75" x14ac:dyDescent="0.25">
      <c r="A3" s="5" t="s">
        <v>8</v>
      </c>
      <c r="B3" s="40" t="s">
        <v>222</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223</v>
      </c>
      <c r="C6" s="8" t="s">
        <v>1</v>
      </c>
      <c r="D6" s="8" t="s">
        <v>1</v>
      </c>
      <c r="E6" s="8" t="s">
        <v>1</v>
      </c>
      <c r="F6" s="8" t="s">
        <v>1</v>
      </c>
      <c r="G6" s="8" t="s">
        <v>1</v>
      </c>
      <c r="H6" s="8" t="s">
        <v>1</v>
      </c>
      <c r="I6" s="8" t="s">
        <v>1</v>
      </c>
      <c r="J6" s="8" t="s">
        <v>1</v>
      </c>
    </row>
    <row r="7" spans="1:10" ht="15.75" x14ac:dyDescent="0.25">
      <c r="A7" s="5" t="s">
        <v>11</v>
      </c>
      <c r="B7" s="40" t="s">
        <v>224</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225</v>
      </c>
      <c r="C10" s="8" t="s">
        <v>1</v>
      </c>
      <c r="D10" s="8" t="s">
        <v>1</v>
      </c>
      <c r="E10" s="8" t="s">
        <v>1</v>
      </c>
      <c r="F10" s="8" t="s">
        <v>1</v>
      </c>
      <c r="G10" s="8" t="s">
        <v>1</v>
      </c>
      <c r="H10" s="8" t="s">
        <v>1</v>
      </c>
      <c r="I10" s="8" t="s">
        <v>1</v>
      </c>
      <c r="J10" s="8" t="s">
        <v>1</v>
      </c>
    </row>
    <row r="11" spans="1:10" ht="31.5" x14ac:dyDescent="0.25">
      <c r="A11" s="8" t="s">
        <v>226</v>
      </c>
      <c r="B11" s="41" t="s">
        <v>227</v>
      </c>
      <c r="C11" s="8" t="s">
        <v>1</v>
      </c>
      <c r="D11" s="8" t="s">
        <v>1</v>
      </c>
      <c r="E11" s="8" t="s">
        <v>1</v>
      </c>
      <c r="F11" s="8" t="s">
        <v>1</v>
      </c>
      <c r="G11" s="8" t="s">
        <v>1</v>
      </c>
      <c r="H11" s="8" t="s">
        <v>1</v>
      </c>
      <c r="I11" s="8" t="s">
        <v>1</v>
      </c>
      <c r="J11" s="8" t="s">
        <v>1</v>
      </c>
    </row>
    <row r="12" spans="1:10" ht="15.75" x14ac:dyDescent="0.25">
      <c r="A12" s="5" t="s">
        <v>14</v>
      </c>
      <c r="B12" s="40" t="s">
        <v>228</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229</v>
      </c>
      <c r="C15" s="8" t="s">
        <v>1</v>
      </c>
      <c r="D15" s="8" t="s">
        <v>1</v>
      </c>
      <c r="E15" s="8" t="s">
        <v>1</v>
      </c>
      <c r="F15" s="8" t="s">
        <v>1</v>
      </c>
      <c r="G15" s="8" t="s">
        <v>1</v>
      </c>
      <c r="H15" s="8" t="s">
        <v>1</v>
      </c>
      <c r="I15" s="8" t="s">
        <v>1</v>
      </c>
      <c r="J15" s="8" t="s">
        <v>1</v>
      </c>
    </row>
    <row r="16" spans="1:10" ht="31.5" x14ac:dyDescent="0.25">
      <c r="A16" s="5" t="s">
        <v>17</v>
      </c>
      <c r="B16" s="40" t="s">
        <v>230</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231</v>
      </c>
      <c r="C19" s="8" t="s">
        <v>1</v>
      </c>
      <c r="D19" s="8" t="s">
        <v>1</v>
      </c>
      <c r="E19" s="8" t="s">
        <v>1</v>
      </c>
      <c r="F19" s="8" t="s">
        <v>1</v>
      </c>
      <c r="G19" s="8" t="s">
        <v>1</v>
      </c>
      <c r="H19" s="8" t="s">
        <v>1</v>
      </c>
      <c r="I19" s="8" t="s">
        <v>1</v>
      </c>
      <c r="J19" s="8" t="s">
        <v>1</v>
      </c>
    </row>
    <row r="20" spans="1:10" ht="31.5" x14ac:dyDescent="0.25">
      <c r="A20" s="8" t="s">
        <v>232</v>
      </c>
      <c r="B20" s="41"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view="pageBreakPreview" topLeftCell="A10" zoomScale="91" zoomScaleNormal="100" zoomScaleSheetLayoutView="91" workbookViewId="0">
      <selection activeCell="K15" sqref="K15"/>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234</v>
      </c>
      <c r="E1" s="11" t="s">
        <v>235</v>
      </c>
    </row>
    <row r="2" spans="1:9" ht="15" customHeight="1" x14ac:dyDescent="0.25">
      <c r="A2" s="50" t="s">
        <v>58</v>
      </c>
      <c r="B2" s="50" t="s">
        <v>236</v>
      </c>
      <c r="C2" s="50" t="s">
        <v>184</v>
      </c>
      <c r="D2" s="50" t="s">
        <v>1</v>
      </c>
      <c r="E2" s="50" t="s">
        <v>1</v>
      </c>
    </row>
    <row r="3" spans="1:9" ht="31.5" x14ac:dyDescent="0.25">
      <c r="A3" s="13" t="s">
        <v>8</v>
      </c>
      <c r="B3" s="33" t="s">
        <v>237</v>
      </c>
      <c r="C3" s="13" t="s">
        <v>238</v>
      </c>
      <c r="D3" s="42">
        <v>9.0006141293496114E-3</v>
      </c>
      <c r="E3" s="43">
        <v>9.0006006816360489E-3</v>
      </c>
      <c r="H3" s="31"/>
      <c r="I3" s="31"/>
    </row>
    <row r="4" spans="1:9" ht="31.5" x14ac:dyDescent="0.25">
      <c r="A4" s="13" t="s">
        <v>11</v>
      </c>
      <c r="B4" s="33" t="s">
        <v>239</v>
      </c>
      <c r="C4" s="13" t="s">
        <v>240</v>
      </c>
      <c r="D4" s="42">
        <v>2.4167208721223559E-3</v>
      </c>
      <c r="E4" s="43">
        <v>2.3663662435547484E-3</v>
      </c>
      <c r="H4" s="31"/>
      <c r="I4" s="31"/>
    </row>
    <row r="5" spans="1:9" ht="47.25" x14ac:dyDescent="0.25">
      <c r="A5" s="13" t="s">
        <v>14</v>
      </c>
      <c r="B5" s="33" t="s">
        <v>241</v>
      </c>
      <c r="C5" s="13" t="s">
        <v>242</v>
      </c>
      <c r="D5" s="42">
        <v>3.4894229419749792E-3</v>
      </c>
      <c r="E5" s="43">
        <v>3.4159184625558048E-3</v>
      </c>
      <c r="H5" s="31"/>
      <c r="I5" s="31"/>
    </row>
    <row r="6" spans="1:9" ht="31.5" x14ac:dyDescent="0.25">
      <c r="A6" s="13" t="s">
        <v>17</v>
      </c>
      <c r="B6" s="33" t="s">
        <v>243</v>
      </c>
      <c r="C6" s="13" t="s">
        <v>244</v>
      </c>
      <c r="D6" s="42">
        <v>1.285298393539618E-3</v>
      </c>
      <c r="E6" s="43">
        <v>1.3001644699221079E-3</v>
      </c>
      <c r="H6" s="31"/>
      <c r="I6" s="31"/>
    </row>
    <row r="7" spans="1:9" ht="31.5" x14ac:dyDescent="0.25">
      <c r="A7" s="13" t="s">
        <v>20</v>
      </c>
      <c r="B7" s="33" t="s">
        <v>245</v>
      </c>
      <c r="C7" s="13" t="s">
        <v>246</v>
      </c>
      <c r="D7" s="42">
        <v>0</v>
      </c>
      <c r="E7" s="43">
        <v>0</v>
      </c>
      <c r="H7" s="31"/>
      <c r="I7" s="31"/>
    </row>
    <row r="8" spans="1:9" ht="31.5" x14ac:dyDescent="0.25">
      <c r="A8" s="13" t="s">
        <v>23</v>
      </c>
      <c r="B8" s="33" t="s">
        <v>247</v>
      </c>
      <c r="C8" s="13" t="s">
        <v>248</v>
      </c>
      <c r="D8" s="42">
        <v>0</v>
      </c>
      <c r="E8" s="43">
        <v>0</v>
      </c>
      <c r="H8" s="31"/>
      <c r="I8" s="31"/>
    </row>
    <row r="9" spans="1:9" ht="47.25" x14ac:dyDescent="0.25">
      <c r="A9" s="13" t="s">
        <v>26</v>
      </c>
      <c r="B9" s="33" t="s">
        <v>249</v>
      </c>
      <c r="C9" s="13" t="s">
        <v>250</v>
      </c>
      <c r="D9" s="42">
        <v>1.0574008915075696E-3</v>
      </c>
      <c r="E9" s="43">
        <v>1.0351268068350922E-3</v>
      </c>
      <c r="H9" s="31"/>
      <c r="I9" s="31"/>
    </row>
    <row r="10" spans="1:9" ht="15.75" x14ac:dyDescent="0.25">
      <c r="A10" s="13" t="s">
        <v>29</v>
      </c>
      <c r="B10" s="33" t="s">
        <v>251</v>
      </c>
      <c r="C10" s="13" t="s">
        <v>252</v>
      </c>
      <c r="D10" s="42">
        <v>1.7484960497649808E-2</v>
      </c>
      <c r="E10" s="43">
        <v>1.7217640044133061E-2</v>
      </c>
      <c r="H10" s="31"/>
      <c r="I10" s="31"/>
    </row>
    <row r="11" spans="1:9" ht="15.75" x14ac:dyDescent="0.25">
      <c r="A11" s="13" t="s">
        <v>32</v>
      </c>
      <c r="B11" s="33" t="s">
        <v>253</v>
      </c>
      <c r="C11" s="13" t="s">
        <v>254</v>
      </c>
      <c r="D11" s="42">
        <v>0</v>
      </c>
      <c r="E11" s="43">
        <v>0.17252113447251541</v>
      </c>
      <c r="H11" s="31"/>
      <c r="I11" s="31"/>
    </row>
    <row r="12" spans="1:9" ht="47.25" x14ac:dyDescent="0.25">
      <c r="A12" s="13" t="s">
        <v>35</v>
      </c>
      <c r="B12" s="33" t="s">
        <v>255</v>
      </c>
      <c r="C12" s="13" t="s">
        <v>248</v>
      </c>
      <c r="D12" s="44"/>
      <c r="E12" s="44"/>
      <c r="H12" s="31"/>
      <c r="I12" s="31"/>
    </row>
    <row r="13" spans="1:9" ht="15.75" x14ac:dyDescent="0.25">
      <c r="A13" s="51" t="s">
        <v>96</v>
      </c>
      <c r="B13" s="34" t="s">
        <v>256</v>
      </c>
      <c r="C13" s="51" t="s">
        <v>257</v>
      </c>
      <c r="D13" s="45"/>
      <c r="E13" s="45"/>
      <c r="H13" s="31"/>
      <c r="I13" s="31"/>
    </row>
    <row r="14" spans="1:9" ht="15.75" x14ac:dyDescent="0.25">
      <c r="A14" s="13" t="s">
        <v>8</v>
      </c>
      <c r="B14" s="33" t="s">
        <v>258</v>
      </c>
      <c r="C14" s="13" t="s">
        <v>259</v>
      </c>
      <c r="D14" s="46">
        <v>94577185800</v>
      </c>
      <c r="E14" s="47">
        <v>94022674700</v>
      </c>
      <c r="H14" s="31"/>
      <c r="I14" s="31"/>
    </row>
    <row r="15" spans="1:9" ht="15.75" x14ac:dyDescent="0.25">
      <c r="A15" s="13"/>
      <c r="B15" s="33" t="s">
        <v>260</v>
      </c>
      <c r="C15" s="13" t="s">
        <v>261</v>
      </c>
      <c r="D15" s="46">
        <v>94577185800</v>
      </c>
      <c r="E15" s="47">
        <v>94022674700</v>
      </c>
      <c r="H15" s="31"/>
      <c r="I15" s="31"/>
    </row>
    <row r="16" spans="1:9" ht="15.75" x14ac:dyDescent="0.25">
      <c r="A16" s="13"/>
      <c r="B16" s="33" t="s">
        <v>262</v>
      </c>
      <c r="C16" s="13" t="s">
        <v>263</v>
      </c>
      <c r="D16" s="46">
        <v>9457718.5800000001</v>
      </c>
      <c r="E16" s="47">
        <v>9402267.4700000007</v>
      </c>
      <c r="H16" s="31"/>
      <c r="I16" s="31"/>
    </row>
    <row r="17" spans="1:9" ht="15.75" x14ac:dyDescent="0.25">
      <c r="A17" s="13" t="s">
        <v>11</v>
      </c>
      <c r="B17" s="33" t="s">
        <v>264</v>
      </c>
      <c r="C17" s="13" t="s">
        <v>265</v>
      </c>
      <c r="D17" s="46">
        <v>-418085000</v>
      </c>
      <c r="E17" s="47">
        <v>554511100</v>
      </c>
      <c r="H17" s="31"/>
      <c r="I17" s="31"/>
    </row>
    <row r="18" spans="1:9" ht="15.75" x14ac:dyDescent="0.25">
      <c r="A18" s="13"/>
      <c r="B18" s="33" t="s">
        <v>266</v>
      </c>
      <c r="C18" s="13" t="s">
        <v>267</v>
      </c>
      <c r="D18" s="46">
        <v>182229.16</v>
      </c>
      <c r="E18" s="47">
        <v>301376.24</v>
      </c>
      <c r="H18" s="31"/>
      <c r="I18" s="31"/>
    </row>
    <row r="19" spans="1:9" ht="15.75" x14ac:dyDescent="0.25">
      <c r="A19" s="13"/>
      <c r="B19" s="33" t="s">
        <v>268</v>
      </c>
      <c r="C19" s="13" t="s">
        <v>269</v>
      </c>
      <c r="D19" s="46">
        <v>1822291600</v>
      </c>
      <c r="E19" s="47">
        <v>3013762400</v>
      </c>
      <c r="H19" s="31"/>
      <c r="I19" s="31"/>
    </row>
    <row r="20" spans="1:9" ht="15.75" x14ac:dyDescent="0.25">
      <c r="A20" s="13"/>
      <c r="B20" s="33" t="s">
        <v>270</v>
      </c>
      <c r="C20" s="13" t="s">
        <v>271</v>
      </c>
      <c r="D20" s="46">
        <v>-224037.66</v>
      </c>
      <c r="E20" s="47">
        <v>-245925.13</v>
      </c>
      <c r="H20" s="31"/>
      <c r="I20" s="31"/>
    </row>
    <row r="21" spans="1:9" ht="15.75" x14ac:dyDescent="0.25">
      <c r="A21" s="13"/>
      <c r="B21" s="33" t="s">
        <v>272</v>
      </c>
      <c r="C21" s="13" t="s">
        <v>273</v>
      </c>
      <c r="D21" s="46">
        <v>-2240376600</v>
      </c>
      <c r="E21" s="47">
        <v>-2459251300</v>
      </c>
      <c r="H21" s="31"/>
      <c r="I21" s="31"/>
    </row>
    <row r="22" spans="1:9" ht="15.75" x14ac:dyDescent="0.25">
      <c r="A22" s="13" t="s">
        <v>14</v>
      </c>
      <c r="B22" s="33" t="s">
        <v>274</v>
      </c>
      <c r="C22" s="13" t="s">
        <v>275</v>
      </c>
      <c r="D22" s="46">
        <v>94159100800</v>
      </c>
      <c r="E22" s="47">
        <v>94577185800</v>
      </c>
      <c r="H22" s="31"/>
      <c r="I22" s="31"/>
    </row>
    <row r="23" spans="1:9" ht="15.75" x14ac:dyDescent="0.25">
      <c r="A23" s="13"/>
      <c r="B23" s="33" t="s">
        <v>276</v>
      </c>
      <c r="C23" s="13" t="s">
        <v>277</v>
      </c>
      <c r="D23" s="46">
        <v>94159100800</v>
      </c>
      <c r="E23" s="47">
        <v>94577185800</v>
      </c>
      <c r="H23" s="31"/>
      <c r="I23" s="31"/>
    </row>
    <row r="24" spans="1:9" ht="15.75" x14ac:dyDescent="0.25">
      <c r="A24" s="13"/>
      <c r="B24" s="33" t="s">
        <v>278</v>
      </c>
      <c r="C24" s="13" t="s">
        <v>279</v>
      </c>
      <c r="D24" s="46">
        <v>9415910.0800000001</v>
      </c>
      <c r="E24" s="47">
        <v>9457718.5800000001</v>
      </c>
      <c r="H24" s="31"/>
      <c r="I24" s="31"/>
    </row>
    <row r="25" spans="1:9" ht="31.5" x14ac:dyDescent="0.25">
      <c r="A25" s="13" t="s">
        <v>17</v>
      </c>
      <c r="B25" s="33" t="s">
        <v>280</v>
      </c>
      <c r="C25" s="13" t="s">
        <v>281</v>
      </c>
      <c r="D25" s="42">
        <v>0.94110000000000005</v>
      </c>
      <c r="E25" s="43">
        <v>0.93700000000000006</v>
      </c>
      <c r="H25" s="31"/>
      <c r="I25" s="31"/>
    </row>
    <row r="26" spans="1:9" ht="31.5" x14ac:dyDescent="0.25">
      <c r="A26" s="13" t="s">
        <v>20</v>
      </c>
      <c r="B26" s="33" t="s">
        <v>282</v>
      </c>
      <c r="C26" s="13" t="s">
        <v>283</v>
      </c>
      <c r="D26" s="42">
        <v>0.9677</v>
      </c>
      <c r="E26" s="43">
        <v>0.97260000000000002</v>
      </c>
      <c r="H26" s="31"/>
      <c r="I26" s="31"/>
    </row>
    <row r="27" spans="1:9" ht="31.5" x14ac:dyDescent="0.25">
      <c r="A27" s="13" t="s">
        <v>23</v>
      </c>
      <c r="B27" s="33" t="s">
        <v>284</v>
      </c>
      <c r="C27" s="13" t="s">
        <v>285</v>
      </c>
      <c r="D27" s="42">
        <v>0</v>
      </c>
      <c r="E27" s="43">
        <v>0</v>
      </c>
      <c r="H27" s="31"/>
      <c r="I27" s="31"/>
    </row>
    <row r="28" spans="1:9" ht="31.5" x14ac:dyDescent="0.25">
      <c r="A28" s="13" t="s">
        <v>26</v>
      </c>
      <c r="B28" s="33" t="s">
        <v>286</v>
      </c>
      <c r="C28" s="13" t="s">
        <v>287</v>
      </c>
      <c r="D28" s="48">
        <v>759</v>
      </c>
      <c r="E28" s="48">
        <v>758</v>
      </c>
      <c r="H28" s="31"/>
      <c r="I28" s="31"/>
    </row>
    <row r="29" spans="1:9" ht="30.75" customHeight="1" x14ac:dyDescent="0.25">
      <c r="A29" s="13" t="s">
        <v>29</v>
      </c>
      <c r="B29" s="33" t="s">
        <v>288</v>
      </c>
      <c r="C29" s="13" t="s">
        <v>289</v>
      </c>
      <c r="D29" s="46">
        <v>10979.88</v>
      </c>
      <c r="E29" s="47">
        <v>10929.39</v>
      </c>
      <c r="H29" s="31"/>
      <c r="I29" s="31"/>
    </row>
    <row r="30" spans="1:9" ht="31.5" x14ac:dyDescent="0.25">
      <c r="A30" s="13" t="s">
        <v>32</v>
      </c>
      <c r="B30" s="33" t="s">
        <v>290</v>
      </c>
      <c r="C30" s="13" t="s">
        <v>291</v>
      </c>
      <c r="D30" s="23"/>
      <c r="E30" s="23"/>
    </row>
    <row r="31" spans="1:9" ht="15" customHeight="1" x14ac:dyDescent="0.25">
      <c r="A31" s="22" t="s">
        <v>292</v>
      </c>
      <c r="B31" s="22" t="s">
        <v>292</v>
      </c>
      <c r="C31" s="22" t="s">
        <v>292</v>
      </c>
      <c r="D31" s="22" t="s">
        <v>292</v>
      </c>
      <c r="E31" s="22" t="s">
        <v>292</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8" t="s">
        <v>5</v>
      </c>
      <c r="B1" s="58" t="s">
        <v>293</v>
      </c>
      <c r="C1" s="58" t="s">
        <v>294</v>
      </c>
      <c r="D1" s="58" t="s">
        <v>295</v>
      </c>
      <c r="E1" s="58"/>
      <c r="F1" s="58"/>
    </row>
    <row r="2" spans="1:6" ht="15" customHeight="1" x14ac:dyDescent="0.2">
      <c r="A2" s="58"/>
      <c r="B2" s="58"/>
      <c r="C2" s="58"/>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58" t="s">
        <v>5</v>
      </c>
      <c r="B1" s="58" t="s">
        <v>117</v>
      </c>
      <c r="C1" s="58" t="s">
        <v>305</v>
      </c>
      <c r="D1" s="58"/>
    </row>
    <row r="2" spans="1:4" ht="15" customHeight="1" x14ac:dyDescent="0.2">
      <c r="A2" s="58"/>
      <c r="B2" s="58"/>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58" t="s">
        <v>5</v>
      </c>
      <c r="B1" s="58" t="s">
        <v>59</v>
      </c>
      <c r="C1" s="58" t="s">
        <v>234</v>
      </c>
      <c r="D1" s="58"/>
      <c r="E1" s="58" t="s">
        <v>235</v>
      </c>
      <c r="F1" s="58"/>
      <c r="G1" s="58" t="s">
        <v>57</v>
      </c>
    </row>
    <row r="2" spans="1:7" ht="15" customHeight="1" x14ac:dyDescent="0.2">
      <c r="A2" s="58"/>
      <c r="B2" s="58"/>
      <c r="C2" s="7" t="s">
        <v>306</v>
      </c>
      <c r="D2" s="7" t="s">
        <v>312</v>
      </c>
      <c r="E2" s="7" t="s">
        <v>306</v>
      </c>
      <c r="F2" s="7" t="s">
        <v>312</v>
      </c>
      <c r="G2" s="58"/>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58" t="s">
        <v>5</v>
      </c>
      <c r="B1" s="58" t="s">
        <v>117</v>
      </c>
      <c r="C1" s="58" t="s">
        <v>234</v>
      </c>
      <c r="D1" s="58"/>
      <c r="E1" s="58" t="s">
        <v>235</v>
      </c>
      <c r="F1" s="58"/>
      <c r="G1" s="58" t="s">
        <v>315</v>
      </c>
    </row>
    <row r="2" spans="1:7" ht="15" customHeight="1" x14ac:dyDescent="0.2">
      <c r="A2" s="58"/>
      <c r="B2" s="58"/>
      <c r="C2" s="7" t="s">
        <v>306</v>
      </c>
      <c r="D2" s="7" t="s">
        <v>312</v>
      </c>
      <c r="E2" s="7" t="s">
        <v>306</v>
      </c>
      <c r="F2" s="7" t="s">
        <v>312</v>
      </c>
      <c r="G2" s="58"/>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8" t="s">
        <v>5</v>
      </c>
      <c r="B1" s="58" t="s">
        <v>324</v>
      </c>
      <c r="C1" s="58" t="s">
        <v>178</v>
      </c>
      <c r="D1" s="58" t="s">
        <v>179</v>
      </c>
      <c r="E1" s="58"/>
      <c r="F1" s="58" t="s">
        <v>180</v>
      </c>
      <c r="G1" s="58"/>
      <c r="H1" s="58" t="s">
        <v>325</v>
      </c>
    </row>
    <row r="2" spans="1:8" ht="15" customHeight="1" x14ac:dyDescent="0.2">
      <c r="A2" s="58"/>
      <c r="B2" s="58"/>
      <c r="C2" s="58"/>
      <c r="D2" s="7" t="s">
        <v>306</v>
      </c>
      <c r="E2" s="7" t="s">
        <v>312</v>
      </c>
      <c r="F2" s="7" t="s">
        <v>306</v>
      </c>
      <c r="G2" s="7" t="s">
        <v>312</v>
      </c>
      <c r="H2" s="58"/>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{'SheetId':'0e67e680-b807-4d33-99c0-7b78881f5ae3','UId':'9cbd5645-d1cc-4c66-9f84-d2f549c40baa','Col':4,'Row':3,'Format':'numberic','Value':'9608295559','TargetCode':''}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{'SheetId':'0e67e680-b807-4d33-99c0-7b78881f5ae3','UId':'99e568e1-5c2c-4711-855d-7b59f3d1cab6','Col':5,'Row':3,'Format':'numberic','Value':'10002107410','TargetCode':''}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{'SheetId':'0e67e680-b807-4d33-99c0-7b78881f5ae3','UId':'c69da7a3-02da-4c71-9ebc-1684c54f1afc','Col':6,'Row':3,'Format':'numberic','Value':'0.555516333256568','TargetCode':''}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{'SheetId':'0e67e680-b807-4d33-99c0-7b78881f5ae3','UId':'8adc06ea-6b87-4c42-b656-c6dbc003e2fd','Col':4,'Row':4,'Format':'numberic','Value':'1108295559','TargetCode':''}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{'SheetId':'0e67e680-b807-4d33-99c0-7b78881f5ae3','UId':'6d8a8286-837d-4b56-8e74-bffdec60ea94','Col':5,'Row':4,'Format':'numberic','Value':'2002107410','TargetCode':''}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{'SheetId':'0e67e680-b807-4d33-99c0-7b78881f5ae3','UId':'ffa81c56-9ecf-4052-9678-78afb3d3ebc8','Col':6,'Row':4,'Format':'numberic','Value':'4.50246404558021','TargetCode':''}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{'SheetId':'0e67e680-b807-4d33-99c0-7b78881f5ae3','UId':'ff256832-31a8-4b18-a932-43bc9d1665b9','Col':4,'Row':6,'ColDynamic':4,'RowDynamic':5,'Format':'numberic','Value':'8500000000','TargetCode':''}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{'SheetId':'0e67e680-b807-4d33-99c0-7b78881f5ae3','UId':'a91ef888-5216-4368-893d-4bf54555e048','Col':5,'Row':6,'ColDynamic':5,'RowDynamic':5,'Format':'numberic','Value':'8000000000','TargetCode':''}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{'SheetId':'0e67e680-b807-4d33-99c0-7b78881f5ae3','UId':'0872eb3d-591d-41ae-88b3-07cc186bb076','Col':6,'Row':6,'ColDynamic':6,'RowDynamic':5,'Format':'numberic','Value':'0.498533724340176','TargetCode':''}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{'SheetId':'0e67e680-b807-4d33-99c0-7b78881f5ae3','UId':'c59bc369-ef6c-4ae7-8932-3d3cd7b0f999','Col':4,'Row':8,'ColDynamic':4,'RowDynamic':9,'Format':'numberic','Value':'91358512888','TargetCode':''}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{'SheetId':'0e67e680-b807-4d33-99c0-7b78881f5ae3','UId':'71da1168-8366-41b4-a97a-ac130f3a71ab','Col':5,'Row':8,'ColDynamic':5,'RowDynamic':9,'Format':'numberic','Value':'91350450704','TargetCode':''}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{'SheetId':'0e67e680-b807-4d33-99c0-7b78881f5ae3','UId':'3c022ada-eb27-4aed-bf94-d517130be29a','Col':6,'Row':8,'ColDynamic':6,'RowDynamic':9,'Format':'numberic','Value':'0.936010965862107','TargetCode':''}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{'SheetId':'0e67e680-b807-4d33-99c0-7b78881f5ae3','UId':'aaa47aee-de9e-4a72-aaac-e89970beaace','Col':4,'Row':13,'ColDynamic':4,'RowDynamic':12,'Format':'numberic','Value':'1084429477','TargetCode':''}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{'SheetId':'0e67e680-b807-4d33-99c0-7b78881f5ae3','UId':'c31cdabe-83ce-456c-8300-7b06d46f81cc','Col':5,'Row':13,'ColDynamic':5,'RowDynamic':12,'Format':'numberic','Value':'774415579','TargetCode':''}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{'SheetId':'0e67e680-b807-4d33-99c0-7b78881f5ae3','UId':'df064eb2-539c-42cd-9667-ecd8effb04f7','Col':6,'Row':13,'ColDynamic':6,'RowDynamic':12,'Format':'numberic','Value':'1.03704373891844','TargetCode':''}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{'SheetId':'0e67e680-b807-4d33-99c0-7b78881f5ae3','UId':'4db3253d-9c46-4d6e-918f-a429377ea210','Col':4,'Row':16,'Format':'numberic','Value':'1950743836','TargetCode':''}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{'SheetId':'0e67e680-b807-4d33-99c0-7b78881f5ae3','UId':'1b5619ce-07bd-4f38-b89d-ff10d4440cfc','Col':5,'Row':16,'Format':'numberic','Value':'1677284932','TargetCode':''}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{'SheetId':'0e67e680-b807-4d33-99c0-7b78881f5ae3','UId':'e662b89a-1c2d-4d21-94c4-5d786440cb11','Col':6,'Row':16,'Format':'numberic','Value':'2.32462317188172','TargetCode':''}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{'SheetId':'0e67e680-b807-4d33-99c0-7b78881f5ae3','UId':'9165401c-9eab-437b-81ae-d4feb80e4e2f','Col':4,'Row':30,'Format':'numberic','Value':'104001981760','TargetCode':''}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{'SheetId':'0e67e680-b807-4d33-99c0-7b78881f5ae3','UId':'a439d206-4c67-47d4-afcd-d4f8e627acf1','Col':5,'Row':30,'Format':'numberic','Value':'103804258625','TargetCode':''}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{'SheetId':'0e67e680-b807-4d33-99c0-7b78881f5ae3','UId':'8906c8be-ac8d-4de9-aebb-1de6b88d0a22','Col':6,'Row':30,'Format':'numberic','Value':'0.890541400345153','TargetCode':''}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{'SheetId':'0e67e680-b807-4d33-99c0-7b78881f5ae3','UId':'6823b56c-6355-4646-a028-45bac846780f','Col':4,'Row':37,'Format':'numberic','Value':'616358005','TargetCode':''}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{'SheetId':'0e67e680-b807-4d33-99c0-7b78881f5ae3','UId':'3318279c-387a-4099-bb92-e31c1fe449fe','Col':5,'Row':37,'Format':'numberic','Value':'437072800','TargetCode':''}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{'SheetId':'0e67e680-b807-4d33-99c0-7b78881f5ae3','UId':'4e4bdcf0-80c6-4aab-a280-ce14045479a2','Col':6,'Row':37,'Format':'numberic','Value':'2.36203730446769','TargetCode':''}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{'SheetId':'0e67e680-b807-4d33-99c0-7b78881f5ae3','UId':'3c70b8a9-b1ec-43c2-876f-82404e71a395','Col':4,'Row':40,'Format':'numberic','Value':'616358005','TargetCode':''}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{'SheetId':'0e67e680-b807-4d33-99c0-7b78881f5ae3','UId':'12d35449-1610-445d-a82a-ca6aa3c24666','Col':5,'Row':40,'Format':'numberic','Value':'437072800','TargetCode':''}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{'SheetId':'0e67e680-b807-4d33-99c0-7b78881f5ae3','UId':'12315a60-eed3-4b10-a10c-2f67a18ee638','Col':6,'Row':40,'Format':'numberic','Value':'2.36203730446769','TargetCode':''}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{'SheetId':'0e67e680-b807-4d33-99c0-7b78881f5ae3','UId':'47fa62ea-4432-4646-9d4f-ee5aab71af85','Col':4,'Row':41,'Format':'numberic','Value':'103385623755','TargetCode':''}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{'SheetId':'0e67e680-b807-4d33-99c0-7b78881f5ae3','UId':'3afb4556-da28-46fc-a2b2-36ba72752042','Col':5,'Row':41,'Format':'numberic','Value':'103367185825','TargetCode':''}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{'SheetId':'0e67e680-b807-4d33-99c0-7b78881f5ae3','UId':'76b3aaa6-980e-4c01-b289-c500e2a6bc24','Col':6,'Row':41,'Format':'numberic','Value':'0.887246143173167','TargetCode':''}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{'SheetId':'0e67e680-b807-4d33-99c0-7b78881f5ae3','UId':'7104513d-d6f9-4449-8a07-2e2ffcb96545','Col':4,'Row':42,'Format':'numberic','Value':'9415910.08','TargetCode':''}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{'SheetId':'0e67e680-b807-4d33-99c0-7b78881f5ae3','UId':'3e6dbc06-a87f-42e5-8f05-e55e94914d01','Col':5,'Row':42,'Format':'numberic','Value':'9457718.58','TargetCode':''}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{'SheetId':'0e67e680-b807-4d33-99c0-7b78881f5ae3','UId':'f428fa58-01e3-47d4-8c5d-1c46168be529','Col':6,'Row':42,'Format':'numberic','Value':'0.842534598596278','TargetCode':''}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{'SheetId':'0e67e680-b807-4d33-99c0-7b78881f5ae3','UId':'4e4f6161-da0f-463f-8dd1-39772b1d4eda','Col':4,'Row':43,'Format':'numberic','Value':'10979.88','TargetCode':''}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{'SheetId':'0e67e680-b807-4d33-99c0-7b78881f5ae3','UId':'4a847a8c-942e-443a-8eae-7a36b88630ea','Col':5,'Row':43,'Format':'numberic','Value':'10929.39','TargetCode':''}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{'SheetId':'0e67e680-b807-4d33-99c0-7b78881f5ae3','UId':'b1a27640-3dfd-4efe-90b1-884e8ae97752','Col':6,'Row':43,'Format':'numberic','Value':'1.05306730784908','TargetCode':''}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{'SheetId':'9e57442d-faa2-4732-bfe8-6082c7f4cc3b','UId':'1ab6082b-49bd-46b5-a368-d8740fb12834','Col':4,'Row':2,'Format':'numberic','Value':'617066563','TargetCode':''}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{'SheetId':'9e57442d-faa2-4732-bfe8-6082c7f4cc3b','UId':'220cbdc8-4631-4f07-a522-f901ab9a56b6','Col':5,'Row':2,'Format':'numberic','Value':'635904376','TargetCode':''}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{'SheetId':'9e57442d-faa2-4732-bfe8-6082c7f4cc3b','UId':'44591e3f-5579-49aa-bc70-68808b3d1875','Col':6,'Row':2,'Format':'numberic','Value':'2437056703','TargetCode':''}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{'SheetId':'9e57442d-faa2-4732-bfe8-6082c7f4cc3b','UId':'469f6a2b-25ef-4e27-93c5-0caee9db4d81','Col':4,'Row':5,'ColDynamic':4,'RowDynamic':4,'Format':'numberic','Value':'310013898','TargetCode':''}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{'SheetId':'9e57442d-faa2-4732-bfe8-6082c7f4cc3b','UId':'7b8d3f89-6827-40c2-b297-cf7a42237b42','Col':5,'Row':5,'ColDynamic':5,'RowDynamic':4,'Format':'numberic','Value':'320490161','TargetCode':''}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{'SheetId':'9e57442d-faa2-4732-bfe8-6082c7f4cc3b','UId':'4ae5c9f2-f277-4de6-a00c-b59eae1b7410','Col':6,'Row':5,'ColDynamic':6,'RowDynamic':4,'Format':'numberic','Value':'1245379703','TargetCode':''}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{'SheetId':'9e57442d-faa2-4732-bfe8-6082c7f4cc3b','UId':'5cf117a3-96d2-4aaf-916d-02b16ba83420','Col':4,'Row':7,'ColDynamic':4,'RowDynamic':4,'Format':'numberic','Value':'307052665','TargetCode':''}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{'SheetId':'9e57442d-faa2-4732-bfe8-6082c7f4cc3b','UId':'89c23fea-c054-41d5-9d1e-0958d45c7a95','Col':5,'Row':7,'ColDynamic':5,'RowDynamic':4,'Format':'numberic','Value':'315414215','TargetCode':''}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{'SheetId':'9e57442d-faa2-4732-bfe8-6082c7f4cc3b','UId':'d5829e20-95a8-4535-904c-7e09f2cdc9f2','Col':6,'Row':7,'ColDynamic':6,'RowDynamic':4,'Format':'numberic','Value':'1191677000','TargetCode':''}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{'SheetId':'9e57442d-faa2-4732-bfe8-6082c7f4cc3b','UId':'21f3c77c-886e-43f3-9ba5-fdc740bf45a7','Col':4,'Row':11,'ColDynamic':4,'RowDynamic':8,'Format':'numberic','Value':'148822122','TargetCode':''}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{'SheetId':'9e57442d-faa2-4732-bfe8-6082c7f4cc3b','UId':'fff53ed1-05e1-4ac8-8249-2f48edf9fa14','Col':5,'Row':11,'ColDynamic':5,'RowDynamic':8,'Format':'numberic','Value':'149700268','TargetCode':''}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{'SheetId':'9e57442d-faa2-4732-bfe8-6082c7f4cc3b','UId':'c1a4252e-e2cb-4233-bed1-d3afc836ccc8','Col':6,'Row':11,'ColDynamic':6,'RowDynamic':8,'Format':'numberic','Value':'592445713','TargetCode':''}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{'SheetId':'9e57442d-faa2-4732-bfe8-6082c7f4cc3b','UId':'2b4c7218-ef2f-452d-80ea-cb1d29493e04','Col':4,'Row':12,'Format':'numberic','Value':'76608151','TargetCode':''}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{'SheetId':'9e57442d-faa2-4732-bfe8-6082c7f4cc3b','UId':'2916fb19-bceb-454d-ad42-4fc7a299a2a3','Col':5,'Row':12,'Format':'numberic','Value':'78256505','TargetCode':''}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{'SheetId':'9e57442d-faa2-4732-bfe8-6082c7f4cc3b','UId':'4e500903-fadf-4a73-8849-257ec68842d0','Col':6,'Row':12,'Format':'numberic','Value':'302891275','TargetCode':''}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{'SheetId':'9e57442d-faa2-4732-bfe8-6082c7f4cc3b','UId':'157e5771-4dd4-4ed6-838c-69dd228515cd','Col':4,'Row':14,'ColDynamic':4,'RowDynamic':11,'Format':'numberic','Value':'20569765','TargetCode':''}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{'SheetId':'9e57442d-faa2-4732-bfe8-6082c7f4cc3b','UId':'1e7708d3-6d2b-4639-8d85-59b3c9bf16f5','Col':5,'Row':14,'ColDynamic':5,'RowDynamic':11,'Format':'numberic','Value':'20574577','TargetCode':''}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{'SheetId':'9e57442d-faa2-4732-bfe8-6082c7f4cc3b','UId':'18031c0a-5fc4-4a35-8331-a60cef3972fd','Col':6,'Row':14,'ColDynamic':6,'RowDynamic':11,'Format':'numberic','Value':'84172468','TargetCode':''}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{'SheetId':'9e57442d-faa2-4732-bfe8-6082c7f4cc3b','UId':'a66486eb-4505-4714-830d-ba2c3c0c6cd7','Col':6,'Row':17,'Format':'numberic','Value':'118800000','TargetCode':''}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{'SheetId':'9e57442d-faa2-4732-bfe8-6082c7f4cc3b','UId':'35799ba3-fea0-48d2-b27f-56054b206bd2','Col':4,'Row':24,'ColDynamic':4,'RowDynamic':23,'Format':'numberic','Value':'10939735','TargetCode':''}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{'SheetId':'9e57442d-faa2-4732-bfe8-6082c7f4cc3b','UId':'1863aaae-65a9-4f9f-9c5d-b3b2a95e519b','Col':5,'Row':24,'ColDynamic':5,'RowDynamic':23,'Format':'numberic','Value':'11304393','TargetCode':''}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{'SheetId':'9e57442d-faa2-4732-bfe8-6082c7f4cc3b','UId':'45a838e8-921d-463e-8daa-a5c771a772aa','Col':6,'Row':24,'ColDynamic':6,'RowDynamic':23,'Format':'numberic','Value':'43758940','TargetCode':''}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{'SheetId':'9e57442d-faa2-4732-bfe8-6082c7f4cc3b','UId':'3873886c-5e1c-44a4-ba3a-dae5f5accc8b','Col':6,'Row':26,'ColDynamic':6,'RowDynamic':19,'Format':'numberic','Value':'36000000','TargetCode':''}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{'SheetId':'9e57442d-faa2-4732-bfe8-6082c7f4cc3b','UId':'38ae0936-1d1f-43c1-92bd-8403ec08cfeb','Col':6,'Row':32,'Format':'numberic','Value':'1850445','TargetCode':''}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{'SheetId':'9e57442d-faa2-4732-bfe8-6082c7f4cc3b','UId':'a2f958ce-55fd-4741-a0a1-bdcf0dd1c8ec','Col':4,'Row':35,'Format':'numberic','Value':'2004471','TargetCode':''}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{'SheetId':'9e57442d-faa2-4732-bfe8-6082c7f4cc3b','UId':'393bdfde-2176-402e-9b16-331c74ac5995','Col':5,'Row':35,'Format':'numberic','Value':'864793','TargetCode':''}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{'SheetId':'9e57442d-faa2-4732-bfe8-6082c7f4cc3b','UId':'61a21fd4-9c85-4c00-b1f5-a006461b16c9','Col':6,'Row':35,'Format':'numberic','Value':'4972585','TargetCode':''}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{'SheetId':'9e57442d-faa2-4732-bfe8-6082c7f4cc3b','UId':'c95f90f6-640a-4331-b0e8-54422c753940','Col':4,'Row':38,'Format':'numberic','Value':'468244441','TargetCode':''}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{'SheetId':'9e57442d-faa2-4732-bfe8-6082c7f4cc3b','UId':'19caeda8-1e5a-4518-8250-4c15acb82c48','Col':5,'Row':38,'Format':'numberic','Value':'486204108','TargetCode':''}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{'SheetId':'9e57442d-faa2-4732-bfe8-6082c7f4cc3b','UId':'d743182c-5853-46f3-8604-ad3aa58840b8','Col':6,'Row':38,'Format':'numberic','Value':'1844610990','TargetCode':''}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{'SheetId':'9e57442d-faa2-4732-bfe8-6082c7f4cc3b','UId':'5fb4cc84-0a90-4cae-ba19-392c839af798','Col':4,'Row':39,'Format':'numberic','Value':'8062184','TargetCode':''}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{'SheetId':'9e57442d-faa2-4732-bfe8-6082c7f4cc3b','UId':'c14dbefc-c01b-44b0-a577-6f17c0396290','Col':5,'Row':39,'Format':'numberic','Value':'71115638','TargetCode':''}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{'SheetId':'9e57442d-faa2-4732-bfe8-6082c7f4cc3b','UId':'d1eb0ab7-7a60-49c8-b8aa-39c894436edb','Col':6,'Row':39,'Format':'numberic','Value':'22393641','TargetCode':''}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{'SheetId':'9e57442d-faa2-4732-bfe8-6082c7f4cc3b','UId':'73bb9d14-e1ea-4394-a083-b8a649641cf9','Col':6,'Row':40,'Format':'numberic','Value':'-41034266','TargetCode':''}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{'SheetId':'9e57442d-faa2-4732-bfe8-6082c7f4cc3b','UId':'bab2e1a7-20d5-41fd-881b-9a21514bfc4f','Col':4,'Row':41,'Format':'numberic','Value':'8062184','TargetCode':''}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{'SheetId':'9e57442d-faa2-4732-bfe8-6082c7f4cc3b','UId':'128100c2-b671-4904-a5a9-41069ed12784','Col':5,'Row':41,'Format':'numberic','Value':'71115638','TargetCode':''}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{'SheetId':'9e57442d-faa2-4732-bfe8-6082c7f4cc3b','UId':'04b06e65-b2eb-4858-bb0b-d72c0270f1f6','Col':6,'Row':41,'Format':'numberic','Value':'63427907','TargetCode':''}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{'SheetId':'9e57442d-faa2-4732-bfe8-6082c7f4cc3b','UId':'0c34f541-ad2d-4bff-9fce-284295e89335','Col':4,'Row':42,'Format':'numberic','Value':'476306625','TargetCode':''}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{'SheetId':'9e57442d-faa2-4732-bfe8-6082c7f4cc3b','UId':'a1069390-e9a5-41a9-8d0c-f5931f68451d','Col':5,'Row':42,'Format':'numberic','Value':'557319746','TargetCode':''}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{'SheetId':'9e57442d-faa2-4732-bfe8-6082c7f4cc3b','UId':'943a903f-8f0c-48d3-9a7d-d0f797c51f06','Col':6,'Row':42,'Format':'numberic','Value':'1867004631','TargetCode':''}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{'SheetId':'9e57442d-faa2-4732-bfe8-6082c7f4cc3b','UId':'14ba2d4e-fc98-469f-8702-009a93d663bf','Col':4,'Row':43,'Format':'numberic','Value':'103367185825','TargetCode':''}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{'SheetId':'9e57442d-faa2-4732-bfe8-6082c7f4cc3b','UId':'46dc8404-c63b-42c5-af20-35a421a3b5ab','Col':5,'Row':43,'Format':'numberic','Value':'102203478741','TargetCode':''}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{'SheetId':'9e57442d-faa2-4732-bfe8-6082c7f4cc3b','UId':'a1137c7a-72fe-4907-952f-0a4daf353a5c','Col':6,'Row':43,'Format':'numberic','Value':'108043167944','TargetCode':''}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{'SheetId':'9e57442d-faa2-4732-bfe8-6082c7f4cc3b','UId':'ae182ae4-ecb8-4b3e-87b1-02fe2b8c8c6e','Col':4,'Row':44,'Format':'numberic','Value':'18437930','TargetCode':''}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{'SheetId':'9e57442d-faa2-4732-bfe8-6082c7f4cc3b','UId':'c7c70708-3a08-4a71-8b5b-958036d28d83','Col':5,'Row':44,'Format':'numberic','Value':'1163707084','TargetCode':''}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{'SheetId':'9e57442d-faa2-4732-bfe8-6082c7f4cc3b','UId':'b56d1f06-ac4a-4581-bd76-0a7116bb9601','Col':6,'Row':44,'Format':'numberic','Value':'-4657544189','TargetCode':''}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{'SheetId':'9e57442d-faa2-4732-bfe8-6082c7f4cc3b','UId':'071f8b6b-411a-4479-a1e0-68ae4989d4d4','Col':4,'Row':45,'Format':'numberic','Value':'476306625','TargetCode':''}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{'SheetId':'9e57442d-faa2-4732-bfe8-6082c7f4cc3b','UId':'649fe867-7540-4d27-809f-914ad09af55e','Col':5,'Row':45,'Format':'numberic','Value':'557319746','TargetCode':''}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{'SheetId':'9e57442d-faa2-4732-bfe8-6082c7f4cc3b','UId':'ce2f8942-9d48-4663-bc86-864ddeb2e9fb','Col':6,'Row':45,'Format':'numberic','Value':'1867004631','TargetCode':''}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{'SheetId':'9e57442d-faa2-4732-bfe8-6082c7f4cc3b','UId':'26da4aec-6928-4f66-88a5-fdfd0ee643e5','Col':4,'Row':47,'Format':'numberic','Value':'-457868695','TargetCode':''}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{'SheetId':'9e57442d-faa2-4732-bfe8-6082c7f4cc3b','UId':'9b98b4cd-1dc6-4f10-9fcd-3b02154fc346','Col':5,'Row':47,'Format':'numberic','Value':'606387338','TargetCode':''}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{'SheetId':'9e57442d-faa2-4732-bfe8-6082c7f4cc3b','UId':'ab589e24-1208-4602-83e1-3b0d9a9ddac2','Col':6,'Row':47,'Format':'numberic','Value':'-6524548820','TargetCode':''}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{'SheetId':'9e57442d-faa2-4732-bfe8-6082c7f4cc3b','UId':'a1e12271-7d9c-46e1-be1f-d3831e97dba6','Col':4,'Row':48,'Format':'numberic','Value':'103385623755','TargetCode':''}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{'SheetId':'9e57442d-faa2-4732-bfe8-6082c7f4cc3b','UId':'85d94755-db4c-439e-8336-6cbb28df62be','Col':5,'Row':48,'Format':'numberic','Value':'103367185825','TargetCode':''}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{'SheetId':'9e57442d-faa2-4732-bfe8-6082c7f4cc3b','UId':'d8a625ed-973b-4579-990b-8dd486f640c5','Col':6,'Row':48,'Format':'numberic','Value':'103385623755','TargetCode':''}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 ','TargetCode':''}</v>
      </c>
    </row>
    <row r="308" spans="1:1" x14ac:dyDescent="0.2">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{'SheetId':'1deb9a6e-dc5a-4908-87cc-034ee9747e20','UId':'e6fa0887-9c0a-49b1-a5d5-d55f5bee7d17','Col':2,'Row':22,'ColDynamic':2,'RowDynamic':23,'Format':'string','Value':'Tổng','TargetCode':''}</v>
      </c>
    </row>
    <row r="309" spans="1:1" x14ac:dyDescent="0.2">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{'SheetId':'1deb9a6e-dc5a-4908-87cc-034ee9747e20','UId':'6a029111-438c-4c2c-a425-15433a16ea47','Col':3,'Row':22,'ColDynamic':3,'RowDynamic':23,'Format':'numberic','Value':'2252','TargetCode':''}</v>
      </c>
    </row>
    <row r="310" spans="1:1" x14ac:dyDescent="0.2">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{'SheetId':'1deb9a6e-dc5a-4908-87cc-034ee9747e20','UId':'2af5b400-8abe-46e3-8b64-7efb4d13db84','Col':4,'Row':22,'ColDynamic':4,'RowDynamic':23,'Format':'numberic','Value':'400951','TargetCode':''}</v>
      </c>
    </row>
    <row r="311" spans="1:1" x14ac:dyDescent="0.2">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x14ac:dyDescent="0.2">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{'SheetId':'1deb9a6e-dc5a-4908-87cc-034ee9747e20','UId':'a4748164-33b9-46bd-8561-e8b3f76700ee','Col':6,'Row':22,'ColDynamic':6,'RowDynamic':23,'Format':'numberic','Value':'43358512888','TargetCode':''}</v>
      </c>
    </row>
    <row r="313" spans="1:1" x14ac:dyDescent="0.2">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{'SheetId':'1deb9a6e-dc5a-4908-87cc-034ee9747e20','UId':'8b15b2dd-95b7-4075-8cb9-63831db4f74a','Col':7,'Row':22,'ColDynamic':7,'RowDynamic':23,'Format':'numberic','Value':'0.416900833563501','TargetCode':''}</v>
      </c>
    </row>
    <row r="314" spans="1:1" x14ac:dyDescent="0.2">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 ','TargetCode':''}</v>
      </c>
    </row>
    <row r="315" spans="1:1" x14ac:dyDescent="0.2">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 ','TargetCode':''}</v>
      </c>
    </row>
    <row r="316" spans="1:1" x14ac:dyDescent="0.2">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 ','TargetCode':''}</v>
      </c>
    </row>
    <row r="317" spans="1:1" x14ac:dyDescent="0.2">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{'SheetId':'1deb9a6e-dc5a-4908-87cc-034ee9747e20','UId':'7bf94847-0bfe-4d96-ab7a-1ce79d9343f5','Col':7,'Row':23,'Format':'numberic','Value':'','TargetCode':''}</v>
      </c>
    </row>
    <row r="318" spans="1:1" x14ac:dyDescent="0.2">
      <c r="A318" t="str">
        <f>CONCATENATE("{'SheetId':'1deb9a6e-dc5a-4908-87cc-034ee9747e20'",",","'UId':'55eed474-1147-4da3-9086-9e821874c0a4'",",'Col':",COLUMN(BCDanhMucDauTu_06029!A25),",'Row':",ROW(BCDanhMucDauTu_06029!A25),",","'ColDynamic':",COLUMN(BCDanhMucDauTu_06029!A28),",","'RowDynamic':",ROW(BCDanhMucDauTu_06029!A28),",","'Format':'numberic'",",'Value':'",SUBSTITUTE(BCDanhMucDauTu_06029!A25,"'","\'"),"','TargetCode':''}")</f>
        <v>{'SheetId':'1deb9a6e-dc5a-4908-87cc-034ee9747e20','UId':'55eed474-1147-4da3-9086-9e821874c0a4','Col':1,'Row':25,'ColDynamic':1,'RowDynamic':28,'Format':'numberic','Value':' ','TargetCode':''}</v>
      </c>
    </row>
    <row r="319" spans="1:1" x14ac:dyDescent="0.2">
      <c r="A319" t="str">
        <f>CONCATENATE("{'SheetId':'1deb9a6e-dc5a-4908-87cc-034ee9747e20'",",","'UId':'1c32b7bf-2ca1-44a0-8279-a8f01d6b7249'",",'Col':",COLUMN(BCDanhMucDauTu_06029!B25),",'Row':",ROW(BCDanhMucDauTu_06029!B25),",","'ColDynamic':",COLUMN(BCDanhMucDauTu_06029!B28),",","'RowDynamic':",ROW(BCDanhMucDauTu_06029!B28),",","'Format':'string'",",'Value':'",SUBSTITUTE(BCDanhMucDauTu_06029!B25,"'","\'"),"','TargetCode':''}")</f>
        <v>{'SheetId':'1deb9a6e-dc5a-4908-87cc-034ee9747e20','UId':'1c32b7bf-2ca1-44a0-8279-a8f01d6b7249','Col':2,'Row':25,'ColDynamic':2,'RowDynamic':28,'Format':'string','Value':'Tổng','TargetCode':''}</v>
      </c>
    </row>
    <row r="320" spans="1:1" x14ac:dyDescent="0.2">
      <c r="A320" t="str">
        <f>CONCATENATE("{'SheetId':'1deb9a6e-dc5a-4908-87cc-034ee9747e20'",",","'UId':'f6a0865a-7cc4-4bd5-9c41-171ccfbe8908'",",'Col':",COLUMN(BCDanhMucDauTu_06029!C25),",'Row':",ROW(BCDanhMucDauTu_06029!C25),",","'ColDynamic':",COLUMN(BCDanhMucDauTu_06029!C28),",","'RowDynamic':",ROW(BCDanhMucDauTu_06029!C28),",","'Format':'numberic'",",'Value':'",SUBSTITUTE(BCDanhMucDauTu_06029!C25,"'","\'"),"','TargetCode':''}")</f>
        <v>{'SheetId':'1deb9a6e-dc5a-4908-87cc-034ee9747e20','UId':'f6a0865a-7cc4-4bd5-9c41-171ccfbe8908','Col':3,'Row':25,'ColDynamic':3,'RowDynamic':28,'Format':'numberic','Value':'2254','TargetCode':''}</v>
      </c>
    </row>
    <row r="321" spans="1:1" x14ac:dyDescent="0.2">
      <c r="A321" t="str">
        <f>CONCATENATE("{'SheetId':'1deb9a6e-dc5a-4908-87cc-034ee9747e20'",",","'UId':'26677bc1-4784-4b02-a8da-eb1a17958c29'",",'Col':",COLUMN(BCDanhMucDauTu_06029!D25),",'Row':",ROW(BCDanhMucDauTu_06029!D25),",","'ColDynamic':",COLUMN(BCDanhMucDauTu_06029!D28),",","'RowDynamic':",ROW(BCDanhMucDauTu_06029!D28),",","'Format':'numberic'",",'Value':'",SUBSTITUTE(BCDanhMucDauTu_06029!D25,"'","\'"),"','TargetCode':''}")</f>
        <v>{'SheetId':'1deb9a6e-dc5a-4908-87cc-034ee9747e20','UId':'26677bc1-4784-4b02-a8da-eb1a17958c29','Col':4,'Row':25,'ColDynamic':4,'RowDynamic':28,'Format':'numberic','Value':' ','TargetCode':''}</v>
      </c>
    </row>
    <row r="322" spans="1:1" x14ac:dyDescent="0.2">
      <c r="A322" t="str">
        <f>CONCATENATE("{'SheetId':'1deb9a6e-dc5a-4908-87cc-034ee9747e20'",",","'UId':'8088aec8-68fc-443f-8fce-4f1788e831ff'",",'Col':",COLUMN(BCDanhMucDauTu_06029!E25),",'Row':",ROW(BCDanhMucDauTu_06029!E25),",","'ColDynamic':",COLUMN(BCDanhMucDauTu_06029!E28),",","'RowDynamic':",ROW(BCDanhMucDauTu_06029!E28),",","'Format':'numberic'",",'Value':'",SUBSTITUTE(BCDanhMucDauTu_06029!E25,"'","\'"),"','TargetCode':''}")</f>
        <v>{'SheetId':'1deb9a6e-dc5a-4908-87cc-034ee9747e20','UId':'8088aec8-68fc-443f-8fce-4f1788e831ff','Col':5,'Row':25,'ColDynamic':5,'RowDynamic':28,'Format':'numberic','Value':' ','TargetCode':''}</v>
      </c>
    </row>
    <row r="323" spans="1:1" x14ac:dyDescent="0.2">
      <c r="A323" t="str">
        <f>CONCATENATE("{'SheetId':'1deb9a6e-dc5a-4908-87cc-034ee9747e20'",",","'UId':'109895da-3858-4d8d-ab90-543bcf58b23e'",",'Col':",COLUMN(BCDanhMucDauTu_06029!F25),",'Row':",ROW(BCDanhMucDauTu_06029!F25),",","'ColDynamic':",COLUMN(BCDanhMucDauTu_06029!F28),",","'RowDynamic':",ROW(BCDanhMucDauTu_06029!F28),",","'Format':'numberic'",",'Value':'",SUBSTITUTE(BCDanhMucDauTu_06029!F25,"'","\'"),"','TargetCode':''}")</f>
        <v>{'SheetId':'1deb9a6e-dc5a-4908-87cc-034ee9747e20','UId':'109895da-3858-4d8d-ab90-543bcf58b23e','Col':6,'Row':25,'ColDynamic':6,'RowDynamic':28,'Format':'numberic','Value':' ','TargetCode':''}</v>
      </c>
    </row>
    <row r="324" spans="1:1" x14ac:dyDescent="0.2">
      <c r="A324" t="str">
        <f>CONCATENATE("{'SheetId':'1deb9a6e-dc5a-4908-87cc-034ee9747e20'",",","'UId':'b12319f9-b486-4e3c-968f-635c2693280b'",",'Col':",COLUMN(BCDanhMucDauTu_06029!G25),",'Row':",ROW(BCDanhMucDauTu_06029!G25),",","'ColDynamic':",COLUMN(BCDanhMucDauTu_06029!G28),",","'RowDynamic':",ROW(BCDanhMucDauTu_06029!G28),",","'Format':'numberic'",",'Value':'",SUBSTITUTE(BCDanhMucDauTu_06029!G25,"'","\'"),"','TargetCode':''}")</f>
        <v>{'SheetId':'1deb9a6e-dc5a-4908-87cc-034ee9747e20','UId':'b12319f9-b486-4e3c-968f-635c2693280b','Col':7,'Row':25,'ColDynamic':7,'RowDynamic':28,'Format':'numberic','Value':'','TargetCode':''}</v>
      </c>
    </row>
    <row r="325" spans="1:1" x14ac:dyDescent="0.2">
      <c r="A325" t="str">
        <f>CONCATENATE("{'SheetId':'1deb9a6e-dc5a-4908-87cc-034ee9747e20'",",","'UId':'740ad2fc-8f8c-4571-bfbb-d73a204a23fa'",",'Col':",COLUMN(BCDanhMucDauTu_06029!D26),",'Row':",ROW(BCDanhMucDauTu_06029!D26),",","'Format':'numberic'",",'Value':'",SUBSTITUTE(BCDanhMucDauTu_06029!D26,"'","\'"),"','TargetCode':''}")</f>
        <v>{'SheetId':'1deb9a6e-dc5a-4908-87cc-034ee9747e20','UId':'740ad2fc-8f8c-4571-bfbb-d73a204a23fa','Col':4,'Row':26,'Format':'numberic','Value':'400951','TargetCode':''}</v>
      </c>
    </row>
    <row r="326" spans="1:1" x14ac:dyDescent="0.2">
      <c r="A326" t="str">
        <f>CONCATENATE("{'SheetId':'1deb9a6e-dc5a-4908-87cc-034ee9747e20'",",","'UId':'41643327-c3cb-4259-acbc-d10c8c939580'",",'Col':",COLUMN(BCDanhMucDauTu_06029!E26),",'Row':",ROW(BCDanhMucDauTu_06029!E26),",","'Format':'numberic'",",'Value':'",SUBSTITUTE(BCDanhMucDauTu_06029!E26,"'","\'"),"','TargetCode':''}")</f>
        <v>{'SheetId':'1deb9a6e-dc5a-4908-87cc-034ee9747e20','UId':'41643327-c3cb-4259-acbc-d10c8c939580','Col':5,'Row':26,'Format':'numberic','Value':'','TargetCode':''}</v>
      </c>
    </row>
    <row r="327" spans="1:1" x14ac:dyDescent="0.2">
      <c r="A327" t="str">
        <f>CONCATENATE("{'SheetId':'1deb9a6e-dc5a-4908-87cc-034ee9747e20'",",","'UId':'d007d564-0a98-45f4-94c4-a2e4056245bc'",",'Col':",COLUMN(BCDanhMucDauTu_06029!F26),",'Row':",ROW(BCDanhMucDauTu_06029!F26),",","'Format':'numberic'",",'Value':'",SUBSTITUTE(BCDanhMucDauTu_06029!F26,"'","\'"),"','TargetCode':''}")</f>
        <v>{'SheetId':'1deb9a6e-dc5a-4908-87cc-034ee9747e20','UId':'d007d564-0a98-45f4-94c4-a2e4056245bc','Col':6,'Row':26,'Format':'numberic','Value':'43358512888','TargetCode':''}</v>
      </c>
    </row>
    <row r="328" spans="1:1" x14ac:dyDescent="0.2">
      <c r="A328" t="str">
        <f>CONCATENATE("{'SheetId':'1deb9a6e-dc5a-4908-87cc-034ee9747e20'",",","'UId':'87b8e950-d5f9-45b4-8cfb-d8108dd16f8f'",",'Col':",COLUMN(BCDanhMucDauTu_06029!G26),",'Row':",ROW(BCDanhMucDauTu_06029!G26),",","'Format':'numberic'",",'Value':'",SUBSTITUTE(BCDanhMucDauTu_06029!G26,"'","\'"),"','TargetCode':''}")</f>
        <v>{'SheetId':'1deb9a6e-dc5a-4908-87cc-034ee9747e20','UId':'87b8e950-d5f9-45b4-8cfb-d8108dd16f8f','Col':7,'Row':26,'Format':'numberic','Value':'0.416900833563501','TargetCode':''}</v>
      </c>
    </row>
    <row r="329" spans="1:1" x14ac:dyDescent="0.2">
      <c r="A329" t="str">
        <f>CONCATENATE("{'SheetId':'1deb9a6e-dc5a-4908-87cc-034ee9747e20'",",","'UId':'70e2406f-94eb-466f-8d09-837ad44a449c'",",'Col':",COLUMN(BCDanhMucDauTu_06029!D27),",'Row':",ROW(BCDanhMucDauTu_06029!D27),",","'Format':'numberic'",",'Value':'",SUBSTITUTE(BCDanhMucDauTu_06029!D27,"'","\'"),"','TargetCode':''}")</f>
        <v>{'SheetId':'1deb9a6e-dc5a-4908-87cc-034ee9747e20','UId':'70e2406f-94eb-466f-8d09-837ad44a449c','Col':4,'Row':27,'Format':'numberic','Value':' ','TargetCode':''}</v>
      </c>
    </row>
    <row r="330" spans="1:1" x14ac:dyDescent="0.2">
      <c r="A330" t="str">
        <f>CONCATENATE("{'SheetId':'1deb9a6e-dc5a-4908-87cc-034ee9747e20'",",","'UId':'d0c68994-6723-45f4-a51b-ec4a1f1cb761'",",'Col':",COLUMN(BCDanhMucDauTu_06029!E27),",'Row':",ROW(BCDanhMucDauTu_06029!E27),",","'Format':'numberic'",",'Value':'",SUBSTITUTE(BCDanhMucDauTu_06029!E27,"'","\'"),"','TargetCode':''}")</f>
        <v>{'SheetId':'1deb9a6e-dc5a-4908-87cc-034ee9747e20','UId':'d0c68994-6723-45f4-a51b-ec4a1f1cb761','Col':5,'Row':27,'Format':'numberic','Value':' ','TargetCode':''}</v>
      </c>
    </row>
    <row r="331" spans="1:1" x14ac:dyDescent="0.2">
      <c r="A331" t="str">
        <f>CONCATENATE("{'SheetId':'1deb9a6e-dc5a-4908-87cc-034ee9747e20'",",","'UId':'6c78638c-c601-49bf-a9e5-d48c4258eadd'",",'Col':",COLUMN(BCDanhMucDauTu_06029!F27),",'Row':",ROW(BCDanhMucDauTu_06029!F27),",","'Format':'numberic'",",'Value':'",SUBSTITUTE(BCDanhMucDauTu_06029!F27,"'","\'"),"','TargetCode':''}")</f>
        <v>{'SheetId':'1deb9a6e-dc5a-4908-87cc-034ee9747e20','UId':'6c78638c-c601-49bf-a9e5-d48c4258eadd','Col':6,'Row':27,'Format':'numberic','Value':' ','TargetCode':''}</v>
      </c>
    </row>
    <row r="332" spans="1:1" x14ac:dyDescent="0.2">
      <c r="A332" t="str">
        <f>CONCATENATE("{'SheetId':'1deb9a6e-dc5a-4908-87cc-034ee9747e20'",",","'UId':'bb82eed3-a7c3-4954-be20-20a9717d4026'",",'Col':",COLUMN(BCDanhMucDauTu_06029!G27),",'Row':",ROW(BCDanhMucDauTu_06029!G27),",","'Format':'numberic'",",'Value':'",SUBSTITUTE(BCDanhMucDauTu_06029!G27,"'","\'"),"','TargetCode':''}")</f>
        <v>{'SheetId':'1deb9a6e-dc5a-4908-87cc-034ee9747e20','UId':'bb82eed3-a7c3-4954-be20-20a9717d4026','Col':7,'Row':27,'Format':'numberic','Value':'','TargetCode':''}</v>
      </c>
    </row>
    <row r="333" spans="1:1" x14ac:dyDescent="0.2">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 ','TargetCode':''}</v>
      </c>
    </row>
    <row r="337" spans="1:1" x14ac:dyDescent="0.2">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 ','TargetCode':''}</v>
      </c>
    </row>
    <row r="338" spans="1:1" x14ac:dyDescent="0.2">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{'SheetId':'1deb9a6e-dc5a-4908-87cc-034ee9747e20','UId':'2efa8183-1804-400f-919b-54e0d328e017','Col':6,'Row':29,'ColDynamic':6,'RowDynamic':32,'Format':'numberic','Value':'3035173313','TargetCode':''}</v>
      </c>
    </row>
    <row r="339" spans="1:1" x14ac:dyDescent="0.2">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{'SheetId':'1deb9a6e-dc5a-4908-87cc-034ee9747e20','UId':'890ca93f-4ffa-4063-bc4e-3ca8427d321f','Col':7,'Row':29,'ColDynamic':7,'RowDynamic':32,'Format':'numberic','Value':'0.0291838026702617','TargetCode':''}</v>
      </c>
    </row>
    <row r="340" spans="1:1" x14ac:dyDescent="0.2">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{'SheetId':'1deb9a6e-dc5a-4908-87cc-034ee9747e20','UId':'4cbb5dbb-7a56-4367-b451-172c5d9fc088','Col':7,'Row':30,'Format':'numberic','Value':'','TargetCode':''}</v>
      </c>
    </row>
    <row r="344" spans="1:1" x14ac:dyDescent="0.2">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 ','TargetCode':''}</v>
      </c>
    </row>
    <row r="345" spans="1:1" x14ac:dyDescent="0.2">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 ','TargetCode':''}</v>
      </c>
    </row>
    <row r="346" spans="1:1" x14ac:dyDescent="0.2">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{'SheetId':'1deb9a6e-dc5a-4908-87cc-034ee9747e20','UId':'6ba9d2bf-7322-4bb6-be73-05a728f53c5a','Col':6,'Row':31,'Format':'numberic','Value':'1108295559','TargetCode':''}</v>
      </c>
    </row>
    <row r="347" spans="1:1" x14ac:dyDescent="0.2">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{'SheetId':'1deb9a6e-dc5a-4908-87cc-034ee9747e20','UId':'cad08826-aed0-458d-a3df-563ee1ca2782','Col':7,'Row':31,'Format':'numberic','Value':'0.0106564850038873','TargetCode':''}</v>
      </c>
    </row>
    <row r="348" spans="1:1" x14ac:dyDescent="0.2">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 dưới 3 tháng','TargetCode':''}</v>
      </c>
    </row>
    <row r="350" spans="1:1" x14ac:dyDescent="0.2">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 ','TargetCode':''}</v>
      </c>
    </row>
    <row r="352" spans="1:1" x14ac:dyDescent="0.2">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 ','TargetCode':''}</v>
      </c>
    </row>
    <row r="353" spans="1:1" x14ac:dyDescent="0.2">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{'SheetId':'1deb9a6e-dc5a-4908-87cc-034ee9747e20','UId':'ba8351a8-8ef9-4c39-b20c-9e499c7302c4','Col':6,'Row':33,'ColDynamic':6,'RowDynamic':30,'Format':'numberic','Value':'8500000000','TargetCode':''}</v>
      </c>
    </row>
    <row r="354" spans="1:1" x14ac:dyDescent="0.2">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{'SheetId':'1deb9a6e-dc5a-4908-87cc-034ee9747e20','UId':'20aec549-2649-4108-8c50-4ff697541fea','Col':7,'Row':33,'ColDynamic':7,'RowDynamic':30,'Format':'numberic','Value':'0.0817292118492031','TargetCode':''}</v>
      </c>
    </row>
    <row r="355" spans="1:1" x14ac:dyDescent="0.2">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gửi','TargetCode':''}</v>
      </c>
    </row>
    <row r="357" spans="1:1" x14ac:dyDescent="0.2">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{'SheetId':'1deb9a6e-dc5a-4908-87cc-034ee9747e20','UId':'70dcb08c-d0c0-43e8-87c7-cb83b1736902','Col':3,'Row':35,'ColDynamic':3,'RowDynamic':32,'Format':'string','Value':'2261','TargetCode':''}</v>
      </c>
    </row>
    <row r="358" spans="1:1" x14ac:dyDescent="0.2">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 ','TargetCode':''}</v>
      </c>
    </row>
    <row r="359" spans="1:1" x14ac:dyDescent="0.2">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 ','TargetCode':''}</v>
      </c>
    </row>
    <row r="360" spans="1:1" x14ac:dyDescent="0.2">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{'SheetId':'1deb9a6e-dc5a-4908-87cc-034ee9747e20','UId':'f0171a12-b46c-408e-9769-0674783f4494','Col':6,'Row':35,'ColDynamic':6,'RowDynamic':32,'Format':'numberic','Value':'35000000000','TargetCode':''}</v>
      </c>
    </row>
    <row r="361" spans="1:1" x14ac:dyDescent="0.2">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{'SheetId':'1deb9a6e-dc5a-4908-87cc-034ee9747e20','UId':'123dfcbf-9d8f-4865-9abd-67aef0fb2ded','Col':7,'Row':35,'ColDynamic':7,'RowDynamic':32,'Format':'numberic','Value':'0.336532048790836','TargetCode':''}</v>
      </c>
    </row>
    <row r="362" spans="1:1" x14ac:dyDescent="0.2">
      <c r="A362" t="str">
        <f>CONCATENATE("{'SheetId':'1deb9a6e-dc5a-4908-87cc-034ee9747e20'",",","'UId':'61c7d7e9-4c4a-4062-8012-4877345d4ca2'",",'Col':",COLUMN(BCDanhMucDauTu_06029!D38),",'Row':",ROW(BCDanhMucDauTu_06029!D38),",","'Format':'numberic'",",'Value':'",SUBSTITUTE(BCDanhMucDauTu_06029!D38,"'","\'"),"','TargetCode':''}")</f>
        <v>{'SheetId':'1deb9a6e-dc5a-4908-87cc-034ee9747e20','UId':'61c7d7e9-4c4a-4062-8012-4877345d4ca2','Col':4,'Row':38,'Format':'numberic','Value':'','TargetCode':''}</v>
      </c>
    </row>
    <row r="363" spans="1:1" x14ac:dyDescent="0.2">
      <c r="A363" t="str">
        <f>CONCATENATE("{'SheetId':'1deb9a6e-dc5a-4908-87cc-034ee9747e20'",",","'UId':'55eb1cfc-48db-45d7-badc-9126702dbaca'",",'Col':",COLUMN(BCDanhMucDauTu_06029!E38),",'Row':",ROW(BCDanhMucDauTu_06029!E38),",","'Format':'numberic'",",'Value':'",SUBSTITUTE(BCDanhMucDauTu_06029!E38,"'","\'"),"','TargetCode':''}")</f>
        <v>{'SheetId':'1deb9a6e-dc5a-4908-87cc-034ee9747e20','UId':'55eb1cfc-48db-45d7-badc-9126702dbaca','Col':5,'Row':38,'Format':'numberic','Value':'','TargetCode':''}</v>
      </c>
    </row>
    <row r="364" spans="1:1" x14ac:dyDescent="0.2">
      <c r="A364" t="str">
        <f>CONCATENATE("{'SheetId':'1deb9a6e-dc5a-4908-87cc-034ee9747e20'",",","'UId':'0b0a71cf-8b1c-4a88-a170-2b7251d20ffa'",",'Col':",COLUMN(BCDanhMucDauTu_06029!F38),",'Row':",ROW(BCDanhMucDauTu_06029!F38),",","'Format':'numberic'",",'Value':'",SUBSTITUTE(BCDanhMucDauTu_06029!F38,"'","\'"),"','TargetCode':''}")</f>
        <v>{'SheetId':'1deb9a6e-dc5a-4908-87cc-034ee9747e20','UId':'0b0a71cf-8b1c-4a88-a170-2b7251d20ffa','Col':6,'Row':38,'Format':'numberic','Value':'57608295559','TargetCode':''}</v>
      </c>
    </row>
    <row r="365" spans="1:1" x14ac:dyDescent="0.2">
      <c r="A365" t="str">
        <f>CONCATENATE("{'SheetId':'1deb9a6e-dc5a-4908-87cc-034ee9747e20'",",","'UId':'3ec63538-3a98-477e-b957-0e4550274988'",",'Col':",COLUMN(BCDanhMucDauTu_06029!G38),",'Row':",ROW(BCDanhMucDauTu_06029!G38),",","'Format':'numberic'",",'Value':'",SUBSTITUTE(BCDanhMucDauTu_06029!G38,"'","\'"),"','TargetCode':''}")</f>
        <v>{'SheetId':'1deb9a6e-dc5a-4908-87cc-034ee9747e20','UId':'3ec63538-3a98-477e-b957-0e4550274988','Col':7,'Row':38,'Format':'numberic','Value':'0.553915363766238','TargetCode':''}</v>
      </c>
    </row>
    <row r="366" spans="1:1" x14ac:dyDescent="0.2">
      <c r="A366" t="str">
        <f>CONCATENATE("{'SheetId':'1deb9a6e-dc5a-4908-87cc-034ee9747e20'",",","'UId':'b7e2b881-7166-4008-81ef-36fa655ba0d3'",",'Col':",COLUMN(BCDanhMucDauTu_06029!D39),",'Row':",ROW(BCDanhMucDauTu_06029!D39),",","'Format':'numberic'",",'Value':'",SUBSTITUTE(BCDanhMucDauTu_06029!D39,"'","\'"),"','TargetCode':''}")</f>
        <v>{'SheetId':'1deb9a6e-dc5a-4908-87cc-034ee9747e20','UId':'b7e2b881-7166-4008-81ef-36fa655ba0d3','Col':4,'Row':39,'Format':'numberic','Value':'400951','TargetCode':''}</v>
      </c>
    </row>
    <row r="367" spans="1:1" x14ac:dyDescent="0.2">
      <c r="A367" t="str">
        <f>CONCATENATE("{'SheetId':'1deb9a6e-dc5a-4908-87cc-034ee9747e20'",",","'UId':'b0198f8c-cffe-4d00-9816-22e0fa96124d'",",'Col':",COLUMN(BCDanhMucDauTu_06029!E39),",'Row':",ROW(BCDanhMucDauTu_06029!E39),",","'Format':'numberic'",",'Value':'",SUBSTITUTE(BCDanhMucDauTu_06029!E39,"'","\'"),"','TargetCode':''}")</f>
        <v>{'SheetId':'1deb9a6e-dc5a-4908-87cc-034ee9747e20','UId':'b0198f8c-cffe-4d00-9816-22e0fa96124d','Col':5,'Row':39,'Format':'numberic','Value':'','TargetCode':''}</v>
      </c>
    </row>
    <row r="368" spans="1:1" x14ac:dyDescent="0.2">
      <c r="A368" t="str">
        <f>CONCATENATE("{'SheetId':'1deb9a6e-dc5a-4908-87cc-034ee9747e20'",",","'UId':'2a23d1c5-766a-4746-bd88-93015d1e4053'",",'Col':",COLUMN(BCDanhMucDauTu_06029!F39),",'Row':",ROW(BCDanhMucDauTu_06029!F39),",","'Format':'numberic'",",'Value':'",SUBSTITUTE(BCDanhMucDauTu_06029!F39,"'","\'"),"','TargetCode':''}")</f>
        <v>{'SheetId':'1deb9a6e-dc5a-4908-87cc-034ee9747e20','UId':'2a23d1c5-766a-4746-bd88-93015d1e4053','Col':6,'Row':39,'Format':'numberic','Value':'104001981760','TargetCode':''}</v>
      </c>
    </row>
    <row r="369" spans="1:1" x14ac:dyDescent="0.2">
      <c r="A369" t="str">
        <f>CONCATENATE("{'SheetId':'1deb9a6e-dc5a-4908-87cc-034ee9747e20'",",","'UId':'ca227d64-7ddf-4c5b-94c2-f07049f1a645'",",'Col':",COLUMN(BCDanhMucDauTu_06029!G39),",'Row':",ROW(BCDanhMucDauTu_06029!G39),",","'Format':'numberic'",",'Value':'",SUBSTITUTE(BCDanhMucDauTu_06029!G39,"'","\'"),"','TargetCode':''}")</f>
        <v>{'SheetId':'1deb9a6e-dc5a-4908-87cc-034ee9747e20','UId':'ca227d64-7ddf-4c5b-94c2-f07049f1a645','Col':7,'Row':39,'Format':'numberic','Value':'1','TargetCode':''}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{'SheetId':'eea37401-614e-480f-bf0c-66e62a21c940','UId':'8fe4c321-a5c4-4a50-a26e-af5571876426','Col':4,'Row':3,'Format':'numberic','Value':'0.00900061412934961','TargetCode':''}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{'SheetId':'eea37401-614e-480f-bf0c-66e62a21c940','UId':'e505df99-52a5-4046-b588-70e17a64bc04','Col':5,'Row':3,'Format':'numberic','Value':'0.00900060068163605','TargetCode':''}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{'SheetId':'eea37401-614e-480f-bf0c-66e62a21c940','UId':'906b49c2-3105-44f5-a32d-07590223a8f2','Col':4,'Row':4,'Format':'numberic','Value':'0.00241672087212236','TargetCode':''}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{'SheetId':'eea37401-614e-480f-bf0c-66e62a21c940','UId':'1292eb8e-a778-4ce5-ab53-509a4c8a9832','Col':5,'Row':4,'Format':'numberic','Value':'0.00236636624355475','TargetCode':''}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{'SheetId':'eea37401-614e-480f-bf0c-66e62a21c940','UId':'043b7f89-a817-4764-b06f-cc2a71ce03b0','Col':4,'Row':5,'Format':'numberic','Value':'0.00348942294197498','TargetCode':''}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{'SheetId':'eea37401-614e-480f-bf0c-66e62a21c940','UId':'99e0f9cc-8606-43f9-8ce6-a58dc892af79','Col':5,'Row':5,'Format':'numberic','Value':'0.0034159184625558','TargetCode':''}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{'SheetId':'eea37401-614e-480f-bf0c-66e62a21c940','UId':'5a5a30c0-7249-46cc-a3d5-6518c7410f2b','Col':4,'Row':6,'Format':'numberic','Value':'0.00128529839353962','TargetCode':''}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{'SheetId':'eea37401-614e-480f-bf0c-66e62a21c940','UId':'b6bb9469-63ab-4fda-88bd-7b1865b669bf','Col':5,'Row':6,'Format':'numberic','Value':'0.00130016446992211','TargetCode':''}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{'SheetId':'eea37401-614e-480f-bf0c-66e62a21c940','UId':'e3f08122-3427-41af-b11b-1a46844a64fc','Col':4,'Row':9,'Format':'numberic','Value':'0.00105740089150757','TargetCode':''}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{'SheetId':'eea37401-614e-480f-bf0c-66e62a21c940','UId':'9e68654a-171d-4fbe-8c69-6a6d18753f97','Col':5,'Row':9,'Format':'numberic','Value':'0.00103512680683509','TargetCode':''}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{'SheetId':'eea37401-614e-480f-bf0c-66e62a21c940','UId':'01528f3a-d80f-403f-9e7e-01c54429c341','Col':4,'Row':10,'Format':'numberic','Value':'0.0174849604976498','TargetCode':''}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{'SheetId':'eea37401-614e-480f-bf0c-66e62a21c940','UId':'2e9dd82c-3e13-4dfb-9508-7eb62f82b7a5','Col':5,'Row':10,'Format':'numberic','Value':'0.0172176400441331','TargetCode':''}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{'SheetId':'eea37401-614e-480f-bf0c-66e62a21c940','UId':'0421496e-49be-42f6-bd5e-4ff79e46d605','Col':5,'Row':11,'Format':'numberic','Value':'0.172521134472515','TargetCode':''}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{'SheetId':'eea37401-614e-480f-bf0c-66e62a21c940','UId':'759e81e7-6be1-448f-8880-c7fb179e0f97','Col':4,'Row':14,'Format':'numberic','Value':'94577185800','TargetCode':''}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{'SheetId':'eea37401-614e-480f-bf0c-66e62a21c940','UId':'d55f381c-544c-4c22-a6c9-f44d9ae2c1ab','Col':5,'Row':14,'Format':'numberic','Value':'94022674700','TargetCode':''}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{'SheetId':'eea37401-614e-480f-bf0c-66e62a21c940','UId':'5b9de7f0-70a7-42bf-94c8-d94c81c70e42','Col':4,'Row':15,'Format':'numberic','Value':'94577185800','TargetCode':''}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{'SheetId':'eea37401-614e-480f-bf0c-66e62a21c940','UId':'85d68133-b410-4986-a2ae-00da0ca256bd','Col':5,'Row':15,'Format':'numberic','Value':'94022674700','TargetCode':''}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{'SheetId':'eea37401-614e-480f-bf0c-66e62a21c940','UId':'31f6ac2c-5e3e-4a12-b200-cf5f834a027b','Col':4,'Row':16,'Format':'numberic','Value':'9457718.58','TargetCode':''}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{'SheetId':'eea37401-614e-480f-bf0c-66e62a21c940','UId':'e12c39c4-7956-414a-b632-d0af1c2ab599','Col':5,'Row':16,'Format':'numberic','Value':'9402267.47','TargetCode':''}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{'SheetId':'eea37401-614e-480f-bf0c-66e62a21c940','UId':'b08c24e4-4516-482b-a697-9d62ff87afcf','Col':4,'Row':17,'Format':'numberic','Value':'-418085000','TargetCode':''}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{'SheetId':'eea37401-614e-480f-bf0c-66e62a21c940','UId':'a7ccfa80-7e7d-4308-b36d-abc719c80bf3','Col':5,'Row':17,'Format':'numberic','Value':'554511100','TargetCode':''}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{'SheetId':'eea37401-614e-480f-bf0c-66e62a21c940','UId':'e8ec4ef9-08e4-4e39-8477-ae21a99e8959','Col':4,'Row':18,'Format':'numberic','Value':'182229.16','TargetCode':''}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{'SheetId':'eea37401-614e-480f-bf0c-66e62a21c940','UId':'dde8a5b2-e9c7-4f1b-a63c-0174479280ef','Col':5,'Row':18,'Format':'numberic','Value':'301376.24','TargetCode':''}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{'SheetId':'eea37401-614e-480f-bf0c-66e62a21c940','UId':'0e4c1db2-c20e-4d52-853c-271375cc313a','Col':4,'Row':19,'Format':'numberic','Value':'1822291600','TargetCode':''}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{'SheetId':'eea37401-614e-480f-bf0c-66e62a21c940','UId':'12f0bb36-f2e3-462a-b5c8-133ec8de4536','Col':5,'Row':19,'Format':'numberic','Value':'3013762400','TargetCode':''}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{'SheetId':'eea37401-614e-480f-bf0c-66e62a21c940','UId':'99c017fe-183e-4244-a2e8-3180fad52922','Col':4,'Row':20,'Format':'numberic','Value':'-224037.66','TargetCode':''}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{'SheetId':'eea37401-614e-480f-bf0c-66e62a21c940','UId':'b3b6a8fb-5b81-4dc7-b0e6-531f207f2848','Col':5,'Row':20,'Format':'numberic','Value':'-245925.13','TargetCode':''}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{'SheetId':'eea37401-614e-480f-bf0c-66e62a21c940','UId':'d7299fb4-5fbd-49ea-a765-7a162fd18f1e','Col':4,'Row':21,'Format':'numberic','Value':'-2240376600','TargetCode':''}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{'SheetId':'eea37401-614e-480f-bf0c-66e62a21c940','UId':'15c659ac-ac36-4f95-b662-8fcd6067cf35','Col':5,'Row':21,'Format':'numberic','Value':'-2459251300','TargetCode':''}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{'SheetId':'eea37401-614e-480f-bf0c-66e62a21c940','UId':'232e2092-5dcd-464b-b1fe-07f27efe2d21','Col':4,'Row':22,'Format':'numberic','Value':'94159100800','TargetCode':''}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{'SheetId':'eea37401-614e-480f-bf0c-66e62a21c940','UId':'fa41f074-2315-4e28-81ff-52700c300177','Col':5,'Row':22,'Format':'numberic','Value':'94577185800','TargetCode':''}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{'SheetId':'eea37401-614e-480f-bf0c-66e62a21c940','UId':'d8289881-c7ab-468c-ad5d-bf473cb76780','Col':4,'Row':23,'Format':'numberic','Value':'94159100800','TargetCode':''}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{'SheetId':'eea37401-614e-480f-bf0c-66e62a21c940','UId':'994ed5e1-c943-4620-8991-d05a125691b0','Col':5,'Row':23,'Format':'numberic','Value':'94577185800','TargetCode':''}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{'SheetId':'eea37401-614e-480f-bf0c-66e62a21c940','UId':'7120d041-84df-4b71-aa97-9c53b5ab7f97','Col':4,'Row':24,'Format':'numberic','Value':'9415910.08','TargetCode':''}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{'SheetId':'eea37401-614e-480f-bf0c-66e62a21c940','UId':'ee5817e5-5c8c-481c-bd88-acd0b7e7eb64','Col':5,'Row':24,'Format':'numberic','Value':'9457718.58','TargetCode':''}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{'SheetId':'eea37401-614e-480f-bf0c-66e62a21c940','UId':'83b16c86-f622-444a-8fd4-b601d346c031','Col':4,'Row':25,'Format':'percentage','Value':'0.9411','TargetCode':''}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{'SheetId':'eea37401-614e-480f-bf0c-66e62a21c940','UId':'6080a665-802c-4b21-ade4-e67d42c38ace','Col':5,'Row':25,'Format':'percentage','Value':'0.937','TargetCode':''}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{'SheetId':'eea37401-614e-480f-bf0c-66e62a21c940','UId':'dc7a563a-ad1d-4847-ad52-60ae8b13af41','Col':4,'Row':26,'Format':'percentage','Value':'0.9677','TargetCode':''}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{'SheetId':'eea37401-614e-480f-bf0c-66e62a21c940','UId':'c291a5ad-47fa-4a53-a5d4-2c97806fed49','Col':5,'Row':26,'Format':'percentage','Value':'0.9726','TargetCode':''}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{'SheetId':'eea37401-614e-480f-bf0c-66e62a21c940','UId':'19d7d32d-f72f-4744-9b80-66561ae1073a','Col':4,'Row':28,'Format':'numberic','Value':'759','TargetCode':''}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{'SheetId':'eea37401-614e-480f-bf0c-66e62a21c940','UId':'2c2fe24e-69d3-4ae8-a8c8-c603f2a4a32c','Col':5,'Row':28,'Format':'numberic','Value':'758','TargetCode':''}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{'SheetId':'eea37401-614e-480f-bf0c-66e62a21c940','UId':'507c37af-0901-43e1-8af6-f40112c246e3','Col':4,'Row':29,'Format':'numberic','Value':'10979.88','TargetCode':''}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{'SheetId':'eea37401-614e-480f-bf0c-66e62a21c940','UId':'bb1a5a18-9ac0-4a7c-9c34-d6fbecc14baf','Col':5,'Row':29,'Format':'numberic','Value':'10929.39','TargetCode':''}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yyTS7gHHJSnfpaGEq1sVSJonK4nGCRkyelB67rbpr2w=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YyYd7RdIcThZsTqv/Uycdj4Ujz4uENS55zVBqNSQbqM=</DigestValue>
    </Reference>
  </SignedInfo>
  <SignatureValue>wZe1vi4PsSTMA/LGzC1RAW1sIgAiDIqYlE2WIl5JT2nKSMG+qchNl9MtBur9wuZVy2pSv0ALbIWl
G6yXizyrJk1EhrcWmZ5AfA2jb20WzmK7rBFTM8LptM4IB56XAWn/n3KR/Y+4+ubp5ahqxrXAlRsO
ptIBwmD6y5E66EKpYpBi1ZQ6/A4F6BvpH2tSbDX2nvPd5zf3/bcyN04NkRo6m4pmmmmUzzGj8W6w
9nxa/ieMz/OMS2jP+RMlajHinKts9doNj/FThcnxn1Ofwqg49RHTko21CQjN9PqrK54cdJ/taYGJ
G70OVa6y3UfPSusZbq9J8m/fqoWmrr/5YOSJLg==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C/IvS8B0xq6D6UfxM13dOf2dMr8SyhHtVtOO9gbwgWw=</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ELFPq0GajYRhk2V+nQg0ch2o9rmplXTCxLZJg50B9YA=</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printerSettings/printerSettings5.bin?ContentType=application/vnd.openxmlformats-officedocument.spreadsheetml.printerSettings">
        <DigestMethod Algorithm="http://www.w3.org/2001/04/xmlenc#sha256"/>
        <DigestValue>ELFPq0GajYRhk2V+nQg0ch2o9rmplXTCxLZJg50B9YA=</DigestValue>
      </Reference>
      <Reference URI="/xl/sharedStrings.xml?ContentType=application/vnd.openxmlformats-officedocument.spreadsheetml.sharedStrings+xml">
        <DigestMethod Algorithm="http://www.w3.org/2001/04/xmlenc#sha256"/>
        <DigestValue>XOokUMk+yi0VV0zgE6Hl8JINZGtTZo7dEQTC5GzpA38=</DigestValue>
      </Reference>
      <Reference URI="/xl/styles.xml?ContentType=application/vnd.openxmlformats-officedocument.spreadsheetml.styles+xml">
        <DigestMethod Algorithm="http://www.w3.org/2001/04/xmlenc#sha256"/>
        <DigestValue>mRmkLn3ZyAoNK9wqf/cgpWf3ZA7cISoDkonsigmpYYk=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Bwn9dhNDHTeNRkSLn1o0RA+WkxU6eqiy/TKwDwTU3NQ=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1jitain8aE0+9/v/iG23OsqVRRaiaSpOwQEUnENU3Y8=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O0E0mkxL9gNyzl1L2gJHe+ij3DrsSi1wD2Bzd0TgUp4=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uUU10lIf5wJQGdS+rJmB5mnq/q6ebz1mU8dyVm3u0Fk=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C5U+cDTfcxJE4SnCs3VvrT3f9D2rHdo4CjdLpUc/cAg=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rekONHg4pynTSmOGXuWCYheepDaPU8eA0SyOAxlPGsE=</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RLWR/EN0NLRlm2qiv6XksUQr5YbJbSfFLLCqpr90dQw=</DigestValue>
      </Reference>
      <Reference URI="/xl/worksheets/sheet2.xml?ContentType=application/vnd.openxmlformats-officedocument.spreadsheetml.worksheet+xml">
        <DigestMethod Algorithm="http://www.w3.org/2001/04/xmlenc#sha256"/>
        <DigestValue>yKiD0+2C6HjtDL88jdvUcpKNn2myu9JwHOhEBXpwOqc=</DigestValue>
      </Reference>
      <Reference URI="/xl/worksheets/sheet3.xml?ContentType=application/vnd.openxmlformats-officedocument.spreadsheetml.worksheet+xml">
        <DigestMethod Algorithm="http://www.w3.org/2001/04/xmlenc#sha256"/>
        <DigestValue>qdo1VqQHZR06PXwC6KzP6MB1naGJEj8WBVFgNRMGNks=</DigestValue>
      </Reference>
      <Reference URI="/xl/worksheets/sheet4.xml?ContentType=application/vnd.openxmlformats-officedocument.spreadsheetml.worksheet+xml">
        <DigestMethod Algorithm="http://www.w3.org/2001/04/xmlenc#sha256"/>
        <DigestValue>gfC2Lnt3910WdzahsFwSKNE12Cfvdmhs9zgkwNZdF44=</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0aoH+FXXBsK02z9YH9Iiyo0AxKaxA2k4NJjUtwqSfP8=</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2025-05-09T04:43:56Z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2025-05-09T04:43:56Z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2rITwX9GqmAhZltf9jmNPm8JVzdr/UCSbBeupkOI0Uc=</DigestValue>
    </Reference>
    <Reference Type="http://www.w3.org/2000/09/xmldsig#Object" URI="#idOfficeObject">
      <DigestMethod Algorithm="http://www.w3.org/2001/04/xmlenc#sha256"/>
      <DigestValue>GVaG86a3BspFFoqAyeHCj7XWkr+6UqLS5ZM8AGebuYI=</DigestValue>
    </Reference>
    <Reference Type="http://uri.etsi.org/01903#SignedProperties" URI="#idSignedProperties">
      <Transforms>
        <Transform Algorithm="http://www.w3.org/TR/2001/REC-xml-c14n-20010315"/>
      </Transforms>
      <DigestMethod Algorithm="http://www.w3.org/2001/04/xmlenc#sha256"/>
      <DigestValue>wMyzdhq5uyWwFp0HjIYrMCcmVi1wkj8hC+g57wZIZ8o=</DigestValue>
    </Reference>
  </SignedInfo>
  <SignatureValue>Yh9e2uiP0YbbYINR8me4AaqSTt0fkcOByPtXBOKnzBUx3tSU+T6L6cn2xh/yawZZkp6/TOgNUCd8
wTr2PNQiXx2HjWwj37w49DEAb3pCTg1hBlNdI0sFOaz3eOJ0lEmlScZeCCUQfLoys2HvJpXyoqyZ
rEpETW56p7Urc9r7tyFUuxUVTycroqLKe2I56okOXoG8jyN3V0n5NSrdZWGEN/ie2Yf1bWyyDSGx
29qs/0/JpWWyIqJkTpIXp1IPL17v0p7c8CpmHT2pZmpZ6i7d0GUadjupmbfVdK15KC67mcfo55+T
8VFkR1O32LojTGKpy84n5pS0b8UnOdMIq25pQQ==</SignatureValue>
  <KeyInfo>
    <X509Data>
      <X509Certificate>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4LxwgpV30Ky1cRktuwCIuJ2Ep5YKhhWsU3V/xObdrBwIDWOqIXVqa+2MhObQvjekXRg7cRgbRC1eszihwusj7PowdGtmHVp++CD3eWj3VGURg67Hlo+HFlu2S65vmhUFfGOsq85jGndrRtpEhar+3Vc7dImup8BeiisVVQna1b/5PWllY3KmORy7JL1xON05qNN2Xbbuy7A/ZhGUt5fcLieXo4DEERxK66wdi7+/pHDEHz3uRwBiTQTmxwhmuP48BdVK1QTiHGr8MqUhQdTyxiwaNRObPh15KtlE/GGJ4fpJCK5+WA/2tVOULh5p04RVSXlEjhG6d+QjdQ+cIp/pUCAwEAAaOCAdUwggHRMH4GCCsGAQUFBwEBBHIwcDA5BggrBgEFBQcwAoYtaHR0cDovL3B1Yi52bnB0LWNhLnZuL2NlcnRzL3ZucHRjYS1zaGEyNTYuY2VyMDMGCCsGAQUFBzABhidodHRwOi8vb2NzcC1zaGEyNTYudm5wdC1jYS52bi9yZXNwb25kZXIwHQYDVR0OBBYEFEv+M/avHBTUzXT0iJfINPSm2n4g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kBgNVHREEHTAbgRlsYW4ubmd1eWVudGh1eUBpcGEuY29tLnZuMA0GCSqGSIb3DQEBCwUAA4IBAQCr7ZZquKfTXGvAguqaB8q6Dwq2iRTJDIlSxg+Ta8dXE49BtsZa4RwcUKCfJy1HPGmmKHXrG19TTwRT+fzNvFRy9IoVTjwd8kRHWuzwU089O1QSdwOU43qY+e3LnIBqVUdImsqc6Jt9oktdWDGZwiwykopoXQHJBmKJBfrWRwrNKhrPxtz2W+oOR3bm6VYIuEMWIFQtnpcLDYOcxqwaUQU13YOyt8F9Uwn6fWjaav7OH0ZP0APmu8/tnoo30rm3MBFwmYCf01caCem837NH7fCxYgX3nGr7Mz9Egfx+8jnZWI3Z3MRtOwBoqc+Wv8NY0DMUw55QLgIt9eAU1RhEQqX7</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C/IvS8B0xq6D6UfxM13dOf2dMr8SyhHtVtOO9gbwgWw=</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ELFPq0GajYRhk2V+nQg0ch2o9rmplXTCxLZJg50B9YA=</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printerSettings/printerSettings5.bin?ContentType=application/vnd.openxmlformats-officedocument.spreadsheetml.printerSettings">
        <DigestMethod Algorithm="http://www.w3.org/2001/04/xmlenc#sha256"/>
        <DigestValue>ELFPq0GajYRhk2V+nQg0ch2o9rmplXTCxLZJg50B9YA=</DigestValue>
      </Reference>
      <Reference URI="/xl/sharedStrings.xml?ContentType=application/vnd.openxmlformats-officedocument.spreadsheetml.sharedStrings+xml">
        <DigestMethod Algorithm="http://www.w3.org/2001/04/xmlenc#sha256"/>
        <DigestValue>XOokUMk+yi0VV0zgE6Hl8JINZGtTZo7dEQTC5GzpA38=</DigestValue>
      </Reference>
      <Reference URI="/xl/styles.xml?ContentType=application/vnd.openxmlformats-officedocument.spreadsheetml.styles+xml">
        <DigestMethod Algorithm="http://www.w3.org/2001/04/xmlenc#sha256"/>
        <DigestValue>mRmkLn3ZyAoNK9wqf/cgpWf3ZA7cISoDkonsigmpYYk=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Bwn9dhNDHTeNRkSLn1o0RA+WkxU6eqiy/TKwDwTU3NQ=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1jitain8aE0+9/v/iG23OsqVRRaiaSpOwQEUnENU3Y8=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O0E0mkxL9gNyzl1L2gJHe+ij3DrsSi1wD2Bzd0TgUp4=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uUU10lIf5wJQGdS+rJmB5mnq/q6ebz1mU8dyVm3u0Fk=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C5U+cDTfcxJE4SnCs3VvrT3f9D2rHdo4CjdLpUc/cAg=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rekONHg4pynTSmOGXuWCYheepDaPU8eA0SyOAxlPGsE=</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RLWR/EN0NLRlm2qiv6XksUQr5YbJbSfFLLCqpr90dQw=</DigestValue>
      </Reference>
      <Reference URI="/xl/worksheets/sheet2.xml?ContentType=application/vnd.openxmlformats-officedocument.spreadsheetml.worksheet+xml">
        <DigestMethod Algorithm="http://www.w3.org/2001/04/xmlenc#sha256"/>
        <DigestValue>yKiD0+2C6HjtDL88jdvUcpKNn2myu9JwHOhEBXpwOqc=</DigestValue>
      </Reference>
      <Reference URI="/xl/worksheets/sheet3.xml?ContentType=application/vnd.openxmlformats-officedocument.spreadsheetml.worksheet+xml">
        <DigestMethod Algorithm="http://www.w3.org/2001/04/xmlenc#sha256"/>
        <DigestValue>qdo1VqQHZR06PXwC6KzP6MB1naGJEj8WBVFgNRMGNks=</DigestValue>
      </Reference>
      <Reference URI="/xl/worksheets/sheet4.xml?ContentType=application/vnd.openxmlformats-officedocument.spreadsheetml.worksheet+xml">
        <DigestMethod Algorithm="http://www.w3.org/2001/04/xmlenc#sha256"/>
        <DigestValue>gfC2Lnt3910WdzahsFwSKNE12Cfvdmhs9zgkwNZdF44=</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0aoH+FXXBsK02z9YH9Iiyo0AxKaxA2k4NJjUtwqSfP8=</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2025-05-09T07:05:26Z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2025-05-09T07:05:26Z</xd:SigningTime>
          <xd:SigningCertificate>
            <xd:Cert>
              <xd:CertDigest>
                <DigestMethod Algorithm="http://www.w3.org/2001/04/xmlenc#sha256"/>
                <DigestValue>sgklEPgYZtrM/DbKwUmzQ7iHh1jzcwJLPXLB1+arWDg=</DigestValue>
              </xd:CertDigest>
              <xd:IssuerSerial>
                <X509IssuerName>CN=VNPT-CA SHA-256, O=VIETNAM POSTS AND TELECOMMUNICATIONS GROUP, C=VN</X509IssuerName>
                <X509SerialNumber>111660364336948398756371401466972218716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2025-05-09T04:39:00Z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